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autoCompressPictures="0" defaultThemeVersion="124226"/>
  <bookViews>
    <workbookView xWindow="0" yWindow="0" windowWidth="22740" windowHeight="9165" tabRatio="943"/>
  </bookViews>
  <sheets>
    <sheet name="Regionalwise Data 24-25=Page 3" sheetId="2" r:id="rId1"/>
    <sheet name="Sheet1" sheetId="4" state="hidden" r:id="rId2"/>
  </sheet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7" i="2"/>
  <c r="U4"/>
  <c r="E28"/>
  <c r="I28"/>
  <c r="R28" s="1"/>
  <c r="M28"/>
  <c r="Q28"/>
  <c r="E29"/>
  <c r="I29"/>
  <c r="M29"/>
  <c r="Q29"/>
  <c r="R29" l="1"/>
  <c r="C86"/>
  <c r="D86"/>
  <c r="B86"/>
  <c r="Q85"/>
  <c r="O86"/>
  <c r="P86"/>
  <c r="N86"/>
  <c r="L86" l="1"/>
  <c r="K86"/>
  <c r="K91" s="1"/>
  <c r="J86"/>
  <c r="M85"/>
  <c r="R85" s="1"/>
  <c r="I4"/>
  <c r="O91"/>
  <c r="Q49"/>
  <c r="O36"/>
  <c r="P36"/>
  <c r="N36"/>
  <c r="N42" s="1"/>
  <c r="M49"/>
  <c r="K140"/>
  <c r="K148" s="1"/>
  <c r="L140"/>
  <c r="L148" s="1"/>
  <c r="J140"/>
  <c r="J148" s="1"/>
  <c r="L91"/>
  <c r="K36"/>
  <c r="K42" s="1"/>
  <c r="L36"/>
  <c r="L42" s="1"/>
  <c r="J36"/>
  <c r="J42" s="1"/>
  <c r="M4"/>
  <c r="Q4"/>
  <c r="I49"/>
  <c r="I98"/>
  <c r="M98"/>
  <c r="Q98"/>
  <c r="G86"/>
  <c r="G91" s="1"/>
  <c r="H86"/>
  <c r="F86"/>
  <c r="F91" s="1"/>
  <c r="G36"/>
  <c r="G42" s="1"/>
  <c r="H36"/>
  <c r="H42" s="1"/>
  <c r="F36"/>
  <c r="F42" s="1"/>
  <c r="B3"/>
  <c r="C3"/>
  <c r="D3"/>
  <c r="E3"/>
  <c r="F3"/>
  <c r="G3"/>
  <c r="H3"/>
  <c r="I3"/>
  <c r="J3"/>
  <c r="K3"/>
  <c r="L3"/>
  <c r="M3"/>
  <c r="N3"/>
  <c r="N97" s="1"/>
  <c r="O3"/>
  <c r="O138" s="1"/>
  <c r="O146" s="1"/>
  <c r="P3"/>
  <c r="P48" s="1"/>
  <c r="Q3"/>
  <c r="E4"/>
  <c r="R4" s="1"/>
  <c r="E5"/>
  <c r="E36" s="1"/>
  <c r="E42" s="1"/>
  <c r="I5"/>
  <c r="M5"/>
  <c r="Q5"/>
  <c r="E6"/>
  <c r="I6"/>
  <c r="M6"/>
  <c r="Q6"/>
  <c r="E7"/>
  <c r="I7"/>
  <c r="M7"/>
  <c r="Q7"/>
  <c r="E8"/>
  <c r="I8"/>
  <c r="M8"/>
  <c r="Q8"/>
  <c r="E9"/>
  <c r="I9"/>
  <c r="M9"/>
  <c r="Q9"/>
  <c r="E10"/>
  <c r="I10"/>
  <c r="M10"/>
  <c r="Q10"/>
  <c r="E11"/>
  <c r="I11"/>
  <c r="M11"/>
  <c r="Q11"/>
  <c r="E12"/>
  <c r="I12"/>
  <c r="M12"/>
  <c r="Q12"/>
  <c r="I13"/>
  <c r="I36" s="1"/>
  <c r="I42" s="1"/>
  <c r="M13"/>
  <c r="Q13"/>
  <c r="E14"/>
  <c r="I14"/>
  <c r="M14"/>
  <c r="Q14"/>
  <c r="E15"/>
  <c r="I15"/>
  <c r="M15"/>
  <c r="Q15"/>
  <c r="E16"/>
  <c r="I16"/>
  <c r="M16"/>
  <c r="Q16"/>
  <c r="E17"/>
  <c r="I17"/>
  <c r="M17"/>
  <c r="Q17"/>
  <c r="E18"/>
  <c r="I18"/>
  <c r="M18"/>
  <c r="Q18"/>
  <c r="E19"/>
  <c r="I19"/>
  <c r="M19"/>
  <c r="Q19"/>
  <c r="E20"/>
  <c r="I20"/>
  <c r="M20"/>
  <c r="Q20"/>
  <c r="E21"/>
  <c r="I21"/>
  <c r="M21"/>
  <c r="Q21"/>
  <c r="E22"/>
  <c r="I22"/>
  <c r="M22"/>
  <c r="Q22"/>
  <c r="E23"/>
  <c r="I23"/>
  <c r="M23"/>
  <c r="Q23"/>
  <c r="E24"/>
  <c r="I24"/>
  <c r="M24"/>
  <c r="Q24"/>
  <c r="E25"/>
  <c r="I25"/>
  <c r="M25"/>
  <c r="Q25"/>
  <c r="E26"/>
  <c r="I26"/>
  <c r="M26"/>
  <c r="Q26"/>
  <c r="E27"/>
  <c r="I27"/>
  <c r="M27"/>
  <c r="Q27"/>
  <c r="E30"/>
  <c r="I30"/>
  <c r="M30"/>
  <c r="Q30"/>
  <c r="E31"/>
  <c r="I31"/>
  <c r="M31"/>
  <c r="Q31"/>
  <c r="E32"/>
  <c r="I32"/>
  <c r="M32"/>
  <c r="Q32"/>
  <c r="E33"/>
  <c r="I33"/>
  <c r="M33"/>
  <c r="Q33"/>
  <c r="E34"/>
  <c r="I34"/>
  <c r="M34"/>
  <c r="Q34"/>
  <c r="E35"/>
  <c r="I35"/>
  <c r="M35"/>
  <c r="Q35"/>
  <c r="B36"/>
  <c r="B42" s="1"/>
  <c r="D36"/>
  <c r="D42" s="1"/>
  <c r="O42"/>
  <c r="P42"/>
  <c r="E37"/>
  <c r="I37"/>
  <c r="M37"/>
  <c r="Q37"/>
  <c r="E38"/>
  <c r="I38"/>
  <c r="M38"/>
  <c r="Q38"/>
  <c r="E39"/>
  <c r="I39"/>
  <c r="M39"/>
  <c r="Q39"/>
  <c r="E40"/>
  <c r="I40"/>
  <c r="M40"/>
  <c r="Q40"/>
  <c r="E41"/>
  <c r="I41"/>
  <c r="M41"/>
  <c r="Q41"/>
  <c r="B47"/>
  <c r="F47"/>
  <c r="J47"/>
  <c r="N47"/>
  <c r="O47"/>
  <c r="P47"/>
  <c r="B48"/>
  <c r="C48"/>
  <c r="D48"/>
  <c r="E48"/>
  <c r="F48"/>
  <c r="G48"/>
  <c r="H48"/>
  <c r="I48"/>
  <c r="J48"/>
  <c r="K48"/>
  <c r="L48"/>
  <c r="M48"/>
  <c r="E49"/>
  <c r="E50"/>
  <c r="I50"/>
  <c r="M50"/>
  <c r="Q50"/>
  <c r="E51"/>
  <c r="I51"/>
  <c r="M51"/>
  <c r="Q51"/>
  <c r="E52"/>
  <c r="I52"/>
  <c r="M52"/>
  <c r="Q52"/>
  <c r="E53"/>
  <c r="I53"/>
  <c r="M53"/>
  <c r="Q53"/>
  <c r="E54"/>
  <c r="I54"/>
  <c r="M54"/>
  <c r="Q54"/>
  <c r="E55"/>
  <c r="I55"/>
  <c r="M55"/>
  <c r="Q55"/>
  <c r="E56"/>
  <c r="I56"/>
  <c r="M56"/>
  <c r="Q56"/>
  <c r="E57"/>
  <c r="I57"/>
  <c r="M57"/>
  <c r="Q57"/>
  <c r="E58"/>
  <c r="I58"/>
  <c r="M58"/>
  <c r="Q58"/>
  <c r="E59"/>
  <c r="I59"/>
  <c r="M59"/>
  <c r="Q59"/>
  <c r="E60"/>
  <c r="I60"/>
  <c r="M60"/>
  <c r="Q60"/>
  <c r="E61"/>
  <c r="I61"/>
  <c r="M61"/>
  <c r="Q61"/>
  <c r="E62"/>
  <c r="I62"/>
  <c r="M62"/>
  <c r="Q62"/>
  <c r="E63"/>
  <c r="I63"/>
  <c r="M63"/>
  <c r="Q63"/>
  <c r="E64"/>
  <c r="I64"/>
  <c r="M64"/>
  <c r="Q64"/>
  <c r="E65"/>
  <c r="I65"/>
  <c r="M65"/>
  <c r="Q65"/>
  <c r="E66"/>
  <c r="I66"/>
  <c r="M66"/>
  <c r="Q66"/>
  <c r="E67"/>
  <c r="I67"/>
  <c r="M67"/>
  <c r="Q67"/>
  <c r="E68"/>
  <c r="I68"/>
  <c r="M68"/>
  <c r="Q68"/>
  <c r="E69"/>
  <c r="I69"/>
  <c r="M69"/>
  <c r="Q69"/>
  <c r="E70"/>
  <c r="I70"/>
  <c r="M70"/>
  <c r="Q70"/>
  <c r="E71"/>
  <c r="I71"/>
  <c r="M71"/>
  <c r="Q71"/>
  <c r="E72"/>
  <c r="I72"/>
  <c r="M72"/>
  <c r="Q72"/>
  <c r="E73"/>
  <c r="I73"/>
  <c r="M73"/>
  <c r="Q73"/>
  <c r="E74"/>
  <c r="I74"/>
  <c r="M74"/>
  <c r="Q74"/>
  <c r="E75"/>
  <c r="I75"/>
  <c r="M75"/>
  <c r="Q75"/>
  <c r="E76"/>
  <c r="I76"/>
  <c r="M76"/>
  <c r="Q76"/>
  <c r="E77"/>
  <c r="I77"/>
  <c r="M77"/>
  <c r="Q77"/>
  <c r="E78"/>
  <c r="I78"/>
  <c r="M78"/>
  <c r="Q78"/>
  <c r="E79"/>
  <c r="I79"/>
  <c r="M79"/>
  <c r="Q79"/>
  <c r="E80"/>
  <c r="I80"/>
  <c r="M80"/>
  <c r="Q80"/>
  <c r="E81"/>
  <c r="I81"/>
  <c r="M81"/>
  <c r="Q81"/>
  <c r="E82"/>
  <c r="I82"/>
  <c r="M82"/>
  <c r="Q82"/>
  <c r="E83"/>
  <c r="I83"/>
  <c r="M83"/>
  <c r="Q83"/>
  <c r="E84"/>
  <c r="I84"/>
  <c r="M84"/>
  <c r="Q84"/>
  <c r="B91"/>
  <c r="C91"/>
  <c r="D91"/>
  <c r="N91"/>
  <c r="P91"/>
  <c r="E87"/>
  <c r="M87"/>
  <c r="Q87"/>
  <c r="E88"/>
  <c r="I88"/>
  <c r="M88"/>
  <c r="Q88"/>
  <c r="E89"/>
  <c r="I89"/>
  <c r="M89"/>
  <c r="Q89"/>
  <c r="E90"/>
  <c r="I90"/>
  <c r="M90"/>
  <c r="Q90"/>
  <c r="H91"/>
  <c r="B96"/>
  <c r="F96"/>
  <c r="J96"/>
  <c r="N96"/>
  <c r="O96"/>
  <c r="P96"/>
  <c r="B97"/>
  <c r="C97"/>
  <c r="D97"/>
  <c r="E97"/>
  <c r="F97"/>
  <c r="G97"/>
  <c r="H97"/>
  <c r="I97"/>
  <c r="J97"/>
  <c r="K97"/>
  <c r="L97"/>
  <c r="M97"/>
  <c r="E98"/>
  <c r="E99"/>
  <c r="I99"/>
  <c r="M99"/>
  <c r="Q99"/>
  <c r="E100"/>
  <c r="I100"/>
  <c r="M100"/>
  <c r="Q100"/>
  <c r="E101"/>
  <c r="I101"/>
  <c r="M101"/>
  <c r="Q101"/>
  <c r="E102"/>
  <c r="I102"/>
  <c r="M102"/>
  <c r="Q102"/>
  <c r="E103"/>
  <c r="I103"/>
  <c r="M103"/>
  <c r="Q103"/>
  <c r="E104"/>
  <c r="I104"/>
  <c r="M104"/>
  <c r="Q104"/>
  <c r="E105"/>
  <c r="I105"/>
  <c r="M105"/>
  <c r="Q105"/>
  <c r="E106"/>
  <c r="I106"/>
  <c r="M106"/>
  <c r="Q106"/>
  <c r="E107"/>
  <c r="I107"/>
  <c r="M107"/>
  <c r="Q107"/>
  <c r="E108"/>
  <c r="I108"/>
  <c r="M108"/>
  <c r="Q108"/>
  <c r="E109"/>
  <c r="I109"/>
  <c r="M109"/>
  <c r="Q109"/>
  <c r="E110"/>
  <c r="I110"/>
  <c r="M110"/>
  <c r="Q110"/>
  <c r="E111"/>
  <c r="I111"/>
  <c r="M111"/>
  <c r="Q111"/>
  <c r="E112"/>
  <c r="I112"/>
  <c r="M112"/>
  <c r="Q112"/>
  <c r="E113"/>
  <c r="I113"/>
  <c r="M113"/>
  <c r="Q113"/>
  <c r="E114"/>
  <c r="I114"/>
  <c r="M114"/>
  <c r="Q114"/>
  <c r="E115"/>
  <c r="I115"/>
  <c r="M115"/>
  <c r="Q115"/>
  <c r="E116"/>
  <c r="I116"/>
  <c r="M116"/>
  <c r="Q116"/>
  <c r="E117"/>
  <c r="I117"/>
  <c r="M117"/>
  <c r="Q117"/>
  <c r="E118"/>
  <c r="I118"/>
  <c r="M118"/>
  <c r="Q118"/>
  <c r="E119"/>
  <c r="I119"/>
  <c r="M119"/>
  <c r="Q119"/>
  <c r="E120"/>
  <c r="I120"/>
  <c r="M120"/>
  <c r="Q120"/>
  <c r="E121"/>
  <c r="I121"/>
  <c r="M121"/>
  <c r="Q121"/>
  <c r="E122"/>
  <c r="I122"/>
  <c r="M122"/>
  <c r="Q122"/>
  <c r="E123"/>
  <c r="I123"/>
  <c r="M123"/>
  <c r="Q123"/>
  <c r="E124"/>
  <c r="I124"/>
  <c r="M124"/>
  <c r="Q124"/>
  <c r="E125"/>
  <c r="I125"/>
  <c r="M125"/>
  <c r="Q125"/>
  <c r="E126"/>
  <c r="I126"/>
  <c r="M126"/>
  <c r="Q126"/>
  <c r="B127"/>
  <c r="B132" s="1"/>
  <c r="C127"/>
  <c r="C132" s="1"/>
  <c r="D127"/>
  <c r="D132" s="1"/>
  <c r="F127"/>
  <c r="G127"/>
  <c r="G132" s="1"/>
  <c r="H127"/>
  <c r="H132"/>
  <c r="J127"/>
  <c r="K127"/>
  <c r="K132" s="1"/>
  <c r="L127"/>
  <c r="L132" s="1"/>
  <c r="N127"/>
  <c r="N132" s="1"/>
  <c r="O127"/>
  <c r="O132" s="1"/>
  <c r="P127"/>
  <c r="P132" s="1"/>
  <c r="E128"/>
  <c r="I128"/>
  <c r="M128"/>
  <c r="Q128"/>
  <c r="E129"/>
  <c r="I129"/>
  <c r="M129"/>
  <c r="Q129"/>
  <c r="E130"/>
  <c r="I130"/>
  <c r="M130"/>
  <c r="Q130"/>
  <c r="E131"/>
  <c r="I131"/>
  <c r="M131"/>
  <c r="Q131"/>
  <c r="B137"/>
  <c r="B145" s="1"/>
  <c r="F137"/>
  <c r="F145" s="1"/>
  <c r="J137"/>
  <c r="J145" s="1"/>
  <c r="N137"/>
  <c r="N145" s="1"/>
  <c r="O137"/>
  <c r="P137"/>
  <c r="B138"/>
  <c r="B146" s="1"/>
  <c r="C138"/>
  <c r="C146" s="1"/>
  <c r="D138"/>
  <c r="D146" s="1"/>
  <c r="E138"/>
  <c r="E146"/>
  <c r="F138"/>
  <c r="F146" s="1"/>
  <c r="G138"/>
  <c r="G146" s="1"/>
  <c r="H138"/>
  <c r="H146" s="1"/>
  <c r="I138"/>
  <c r="I146" s="1"/>
  <c r="J138"/>
  <c r="J146" s="1"/>
  <c r="K138"/>
  <c r="K146" s="1"/>
  <c r="L138"/>
  <c r="L146" s="1"/>
  <c r="M138"/>
  <c r="M146" s="1"/>
  <c r="B140"/>
  <c r="B148" s="1"/>
  <c r="C140"/>
  <c r="C148" s="1"/>
  <c r="D140"/>
  <c r="D148" s="1"/>
  <c r="F140"/>
  <c r="F148" s="1"/>
  <c r="G140"/>
  <c r="G148" s="1"/>
  <c r="H140"/>
  <c r="H148" s="1"/>
  <c r="N140"/>
  <c r="N148" s="1"/>
  <c r="O140"/>
  <c r="P140"/>
  <c r="P148" s="1"/>
  <c r="Q146"/>
  <c r="A148"/>
  <c r="A149"/>
  <c r="A150"/>
  <c r="F132"/>
  <c r="J91"/>
  <c r="P138"/>
  <c r="P146" s="1"/>
  <c r="I87"/>
  <c r="J132"/>
  <c r="M132" s="1"/>
  <c r="O148"/>
  <c r="C36"/>
  <c r="C42" s="1"/>
  <c r="E13"/>
  <c r="N48"/>
  <c r="N138"/>
  <c r="N146" s="1"/>
  <c r="E86"/>
  <c r="I127"/>
  <c r="H139"/>
  <c r="H147" s="1"/>
  <c r="L139"/>
  <c r="L147" s="1"/>
  <c r="L149" s="1"/>
  <c r="O139"/>
  <c r="J139"/>
  <c r="J141" s="1"/>
  <c r="N139"/>
  <c r="N147" s="1"/>
  <c r="P139"/>
  <c r="E91"/>
  <c r="B139"/>
  <c r="C139"/>
  <c r="C141" s="1"/>
  <c r="D139"/>
  <c r="F139"/>
  <c r="F147" s="1"/>
  <c r="G139"/>
  <c r="G147" s="1"/>
  <c r="L141"/>
  <c r="J147"/>
  <c r="B147"/>
  <c r="D141"/>
  <c r="O141" l="1"/>
  <c r="P97"/>
  <c r="O147"/>
  <c r="O149" s="1"/>
  <c r="I140"/>
  <c r="I148" s="1"/>
  <c r="N141"/>
  <c r="H141"/>
  <c r="E139"/>
  <c r="B141"/>
  <c r="P141"/>
  <c r="M140"/>
  <c r="M148" s="1"/>
  <c r="R98"/>
  <c r="R49"/>
  <c r="S4" s="1"/>
  <c r="B149"/>
  <c r="R126"/>
  <c r="R125"/>
  <c r="R124"/>
  <c r="R123"/>
  <c r="R122"/>
  <c r="R121"/>
  <c r="R120"/>
  <c r="R119"/>
  <c r="R118"/>
  <c r="R117"/>
  <c r="R116"/>
  <c r="R115"/>
  <c r="R114"/>
  <c r="R113"/>
  <c r="R112"/>
  <c r="R111"/>
  <c r="R110"/>
  <c r="R109"/>
  <c r="R108"/>
  <c r="R107"/>
  <c r="R106"/>
  <c r="R105"/>
  <c r="R104"/>
  <c r="R103"/>
  <c r="R102"/>
  <c r="R101"/>
  <c r="R100"/>
  <c r="S98" s="1"/>
  <c r="R99"/>
  <c r="R90"/>
  <c r="R89"/>
  <c r="R88"/>
  <c r="R84"/>
  <c r="R83"/>
  <c r="R82"/>
  <c r="R81"/>
  <c r="R80"/>
  <c r="R79"/>
  <c r="R78"/>
  <c r="R77"/>
  <c r="R76"/>
  <c r="R75"/>
  <c r="Q140"/>
  <c r="O97"/>
  <c r="R13"/>
  <c r="O48"/>
  <c r="I139"/>
  <c r="I141" s="1"/>
  <c r="C147"/>
  <c r="C149" s="1"/>
  <c r="D147"/>
  <c r="D149" s="1"/>
  <c r="E127"/>
  <c r="E140"/>
  <c r="E148" s="1"/>
  <c r="R74"/>
  <c r="S29" s="1"/>
  <c r="U29" s="1"/>
  <c r="R73"/>
  <c r="S28" s="1"/>
  <c r="U28" s="1"/>
  <c r="R72"/>
  <c r="R71"/>
  <c r="R70"/>
  <c r="R69"/>
  <c r="R68"/>
  <c r="R67"/>
  <c r="R66"/>
  <c r="R35"/>
  <c r="R34"/>
  <c r="S34" s="1"/>
  <c r="U34" s="1"/>
  <c r="R33"/>
  <c r="S33" s="1"/>
  <c r="R32"/>
  <c r="S32" s="1"/>
  <c r="U32" s="1"/>
  <c r="F149"/>
  <c r="I132"/>
  <c r="R12"/>
  <c r="R11"/>
  <c r="R10"/>
  <c r="R9"/>
  <c r="S9" s="1"/>
  <c r="U9" s="1"/>
  <c r="R8"/>
  <c r="R7"/>
  <c r="M86"/>
  <c r="R65"/>
  <c r="R64"/>
  <c r="E132"/>
  <c r="J149"/>
  <c r="H149"/>
  <c r="S35"/>
  <c r="U35" s="1"/>
  <c r="R31"/>
  <c r="S31" s="1"/>
  <c r="R30"/>
  <c r="S30" s="1"/>
  <c r="U30" s="1"/>
  <c r="R27"/>
  <c r="R26"/>
  <c r="S26" s="1"/>
  <c r="U26" s="1"/>
  <c r="R25"/>
  <c r="R24"/>
  <c r="S24" s="1"/>
  <c r="U24" s="1"/>
  <c r="R23"/>
  <c r="R22"/>
  <c r="S22" s="1"/>
  <c r="U22" s="1"/>
  <c r="R21"/>
  <c r="R20"/>
  <c r="R19"/>
  <c r="R18"/>
  <c r="R17"/>
  <c r="R16"/>
  <c r="R15"/>
  <c r="R14"/>
  <c r="Q86"/>
  <c r="Q132"/>
  <c r="R63"/>
  <c r="R62"/>
  <c r="R61"/>
  <c r="R60"/>
  <c r="R59"/>
  <c r="R58"/>
  <c r="S13" s="1"/>
  <c r="R57"/>
  <c r="R56"/>
  <c r="R55"/>
  <c r="R54"/>
  <c r="R53"/>
  <c r="R52"/>
  <c r="R51"/>
  <c r="R50"/>
  <c r="S10"/>
  <c r="U10" s="1"/>
  <c r="R6"/>
  <c r="R5"/>
  <c r="R131"/>
  <c r="R130"/>
  <c r="R129"/>
  <c r="R128"/>
  <c r="R87"/>
  <c r="R41"/>
  <c r="R40"/>
  <c r="R39"/>
  <c r="R38"/>
  <c r="R37"/>
  <c r="Q139"/>
  <c r="G149"/>
  <c r="Q148"/>
  <c r="N149"/>
  <c r="F141"/>
  <c r="P147"/>
  <c r="P149" s="1"/>
  <c r="G141"/>
  <c r="M127"/>
  <c r="Q127"/>
  <c r="R127" s="1"/>
  <c r="I86"/>
  <c r="M91"/>
  <c r="Q36"/>
  <c r="Q42" s="1"/>
  <c r="M36"/>
  <c r="M42" s="1"/>
  <c r="R42" s="1"/>
  <c r="Q141" l="1"/>
  <c r="E141"/>
  <c r="E147"/>
  <c r="E149" s="1"/>
  <c r="U13"/>
  <c r="S21"/>
  <c r="U21" s="1"/>
  <c r="S25"/>
  <c r="U25" s="1"/>
  <c r="U31"/>
  <c r="S12"/>
  <c r="U12" s="1"/>
  <c r="U33"/>
  <c r="R86"/>
  <c r="S23"/>
  <c r="U23" s="1"/>
  <c r="S27"/>
  <c r="U27" s="1"/>
  <c r="S6"/>
  <c r="U6" s="1"/>
  <c r="S11"/>
  <c r="U11" s="1"/>
  <c r="S8"/>
  <c r="U8" s="1"/>
  <c r="W8" s="1"/>
  <c r="S20"/>
  <c r="U20" s="1"/>
  <c r="S7"/>
  <c r="S19"/>
  <c r="U19" s="1"/>
  <c r="S17"/>
  <c r="U17" s="1"/>
  <c r="S16"/>
  <c r="U16" s="1"/>
  <c r="S5"/>
  <c r="U5" s="1"/>
  <c r="S15"/>
  <c r="U15" s="1"/>
  <c r="R132"/>
  <c r="R36"/>
  <c r="S14"/>
  <c r="U14" s="1"/>
  <c r="S18"/>
  <c r="U18" s="1"/>
  <c r="R148"/>
  <c r="Q91"/>
  <c r="Q147"/>
  <c r="I91"/>
  <c r="I147"/>
  <c r="I149" s="1"/>
  <c r="K139"/>
  <c r="R91" l="1"/>
  <c r="Q149"/>
  <c r="K147"/>
  <c r="K149" s="1"/>
  <c r="K141"/>
  <c r="M139"/>
  <c r="M141" l="1"/>
  <c r="M142"/>
  <c r="M147"/>
  <c r="M149" l="1"/>
  <c r="R149" s="1"/>
  <c r="R147"/>
  <c r="W7" l="1"/>
  <c r="T7" s="1"/>
</calcChain>
</file>

<file path=xl/sharedStrings.xml><?xml version="1.0" encoding="utf-8"?>
<sst xmlns="http://schemas.openxmlformats.org/spreadsheetml/2006/main" count="161" uniqueCount="76">
  <si>
    <t>Million TShs.</t>
  </si>
  <si>
    <t>1st Quarter 2024/25</t>
  </si>
  <si>
    <t>2nd Quarter 2024/25</t>
  </si>
  <si>
    <t>3rd Quarter 2024/25</t>
  </si>
  <si>
    <t>4th Quarter 2024/25</t>
  </si>
  <si>
    <t>4th Quarter 2015/16</t>
  </si>
  <si>
    <t>Total</t>
  </si>
  <si>
    <t>Add: Treasury Vouchers</t>
  </si>
  <si>
    <t>Less: Bed Night Levy</t>
  </si>
  <si>
    <t>TOTAL (NET)</t>
  </si>
  <si>
    <t>Source: Tanzania Revenue Authority</t>
  </si>
  <si>
    <t>TAX ITEM</t>
  </si>
  <si>
    <t xml:space="preserve"> -   </t>
  </si>
  <si>
    <t>TOTAL (GROSS)</t>
  </si>
  <si>
    <t>Less: Income Tax Refunds</t>
  </si>
  <si>
    <t>Less:transfer to VETA &amp; Others</t>
  </si>
  <si>
    <t>Property tax</t>
  </si>
  <si>
    <t xml:space="preserve">Less: VAT Refunds </t>
  </si>
  <si>
    <t>Less:Transfer to Vendor (MV D/Licence)</t>
  </si>
  <si>
    <t>Less: VAT Mining</t>
  </si>
  <si>
    <t>Less:Processing Fee-dry cargo-TRA</t>
  </si>
  <si>
    <t>Direct Tax (Regional wise) - Domestic Revenue Department for 2024/25</t>
  </si>
  <si>
    <t>TAX REGION</t>
  </si>
  <si>
    <t>MTD</t>
  </si>
  <si>
    <t>Ilala</t>
  </si>
  <si>
    <t>Kinondoni</t>
  </si>
  <si>
    <t>Temeke</t>
  </si>
  <si>
    <t>Arusha</t>
  </si>
  <si>
    <t>Coast</t>
  </si>
  <si>
    <t>Dodoma</t>
  </si>
  <si>
    <t>Iringa</t>
  </si>
  <si>
    <t>Kagera</t>
  </si>
  <si>
    <t>Kigoma</t>
  </si>
  <si>
    <t>Kilimanjaro</t>
  </si>
  <si>
    <t>Lindi</t>
  </si>
  <si>
    <t>Mara</t>
  </si>
  <si>
    <t>Mbeya</t>
  </si>
  <si>
    <t>Morogoro</t>
  </si>
  <si>
    <t>Mtwara</t>
  </si>
  <si>
    <t>Mwanza</t>
  </si>
  <si>
    <t>Ruvuma</t>
  </si>
  <si>
    <t>Shinyanga</t>
  </si>
  <si>
    <t>Singida</t>
  </si>
  <si>
    <t>Tabora</t>
  </si>
  <si>
    <t>Tanga</t>
  </si>
  <si>
    <t>Rukwa</t>
  </si>
  <si>
    <t>Manyara</t>
  </si>
  <si>
    <t>Kariakoo</t>
  </si>
  <si>
    <t>Tegeta</t>
  </si>
  <si>
    <t>Geita</t>
  </si>
  <si>
    <t>Kahama</t>
  </si>
  <si>
    <t>Katavi</t>
  </si>
  <si>
    <t>Njombe</t>
  </si>
  <si>
    <t>Simiyu</t>
  </si>
  <si>
    <t>Songwe</t>
  </si>
  <si>
    <t>Less:Transf. to Vendor (MV D/Licence)</t>
  </si>
  <si>
    <t>Indirect Tax (Regional wise) - Domestic Revenue Department for 2024/25</t>
  </si>
  <si>
    <t>TANAPA</t>
  </si>
  <si>
    <t>NCAA</t>
  </si>
  <si>
    <t>TAWA</t>
  </si>
  <si>
    <t>Motorvehicle taxes</t>
  </si>
  <si>
    <t>TOTAL(GROSS)</t>
  </si>
  <si>
    <t>Add: Tax Refund Returned</t>
  </si>
  <si>
    <t>Add:Treasury V.</t>
  </si>
  <si>
    <t>TOTAL(NET)</t>
  </si>
  <si>
    <t>Customs and Excise (Regional wise) - Department for 2022/23</t>
  </si>
  <si>
    <t>D'Salaam SC</t>
  </si>
  <si>
    <t>OPMU</t>
  </si>
  <si>
    <t>MJKNIA</t>
  </si>
  <si>
    <t>Less Transfers to refunds A/C</t>
  </si>
  <si>
    <t>Large Taxpayers Department for 2024/25</t>
  </si>
  <si>
    <t>Less Transfers to refunds A/C &amp; VAT</t>
  </si>
  <si>
    <t>TOTAL TRA</t>
  </si>
  <si>
    <t>2024/25 FY</t>
  </si>
  <si>
    <t>ANNUAL TOTAL</t>
  </si>
  <si>
    <t>TOTAL TRA(GROSS)</t>
  </si>
</sst>
</file>

<file path=xl/styles.xml><?xml version="1.0" encoding="utf-8"?>
<styleSheet xmlns="http://schemas.openxmlformats.org/spreadsheetml/2006/main">
  <numFmts count="10">
    <numFmt numFmtId="41" formatCode="_(* #,##0_);_(* \(#,##0\);_(* &quot;-&quot;_);_(@_)"/>
    <numFmt numFmtId="43" formatCode="_(* #,##0.00_);_(* \(#,##0.00\);_(* &quot;-&quot;??_);_(@_)"/>
    <numFmt numFmtId="164" formatCode="_-&quot;£&quot;* #,##0.00_-;\-&quot;£&quot;* #,##0.00_-;_-&quot;£&quot;* &quot;-&quot;??_-;_-@_-"/>
    <numFmt numFmtId="165" formatCode="_-* #,##0.00_-;\-* #,##0.00_-;_-* &quot;-&quot;??_-;_-@_-"/>
    <numFmt numFmtId="166" formatCode="_(* #,##0.0_);_(* \(#,##0.0\);_(* &quot;-&quot;??_);_(@_)"/>
    <numFmt numFmtId="167" formatCode="_-* #,##0.0_-;\-* #,##0.0_-;_-* &quot;-&quot;??_-;_-@_-"/>
    <numFmt numFmtId="168" formatCode="_(* #,##0.000_);_(* \(#,##0.000\);_(* &quot;-&quot;??_);_(@_)"/>
    <numFmt numFmtId="169" formatCode="_(* #,##0.0_);_(* \(#,##0.0\);_(* &quot;-&quot;?_);_(@_)"/>
    <numFmt numFmtId="170" formatCode="_-* #,##0.0_-;\-* #,##0.0_-;_-* &quot;-&quot;?_-;_-@_-"/>
    <numFmt numFmtId="174" formatCode="_(* #,##0_);_(* \(#,##0\);_(* &quot;-&quot;??_);_(@_)"/>
  </numFmts>
  <fonts count="2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Tahoma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10"/>
      <name val="Calibri"/>
      <family val="1"/>
    </font>
    <font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Tahoma"/>
      <family val="2"/>
    </font>
    <font>
      <b/>
      <i/>
      <sz val="9"/>
      <name val="Tahoma"/>
      <family val="2"/>
    </font>
    <font>
      <b/>
      <i/>
      <sz val="9"/>
      <name val="Arial"/>
      <family val="2"/>
    </font>
    <font>
      <b/>
      <sz val="10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2"/>
      <color theme="1"/>
      <name val="Arial"/>
      <family val="2"/>
    </font>
    <font>
      <sz val="11"/>
      <color rgb="FF3F3F76"/>
      <name val="Agency FB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4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892">
    <xf numFmtId="0" fontId="0" fillId="0" borderId="0"/>
    <xf numFmtId="0" fontId="16" fillId="3" borderId="0" applyNumberFormat="0" applyBorder="0" applyAlignment="0" applyProtection="0"/>
    <xf numFmtId="0" fontId="16" fillId="2" borderId="0" applyNumberFormat="0" applyBorder="0" applyAlignment="0" applyProtection="0"/>
    <xf numFmtId="0" fontId="17" fillId="4" borderId="10" applyNumberFormat="0" applyAlignment="0" applyProtection="0"/>
    <xf numFmtId="43" fontId="1" fillId="0" borderId="0" applyFont="0" applyFill="0" applyBorder="0" applyAlignment="0" applyProtection="0"/>
    <xf numFmtId="41" fontId="8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>
      <alignment wrapText="1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5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wrapText="1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wrapText="1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9" fillId="5" borderId="1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wrapText="1"/>
    </xf>
    <xf numFmtId="0" fontId="1" fillId="0" borderId="0"/>
    <xf numFmtId="0" fontId="1" fillId="0" borderId="0">
      <alignment wrapText="1"/>
    </xf>
    <xf numFmtId="0" fontId="1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/>
    <xf numFmtId="0" fontId="4" fillId="0" borderId="0" xfId="0" applyFont="1"/>
    <xf numFmtId="0" fontId="9" fillId="0" borderId="0" xfId="0" applyFont="1"/>
    <xf numFmtId="43" fontId="9" fillId="0" borderId="0" xfId="4" applyFont="1" applyFill="1"/>
    <xf numFmtId="0" fontId="9" fillId="0" borderId="1" xfId="0" applyFont="1" applyBorder="1"/>
    <xf numFmtId="166" fontId="9" fillId="0" borderId="1" xfId="4" applyNumberFormat="1" applyFont="1" applyFill="1" applyBorder="1"/>
    <xf numFmtId="167" fontId="9" fillId="0" borderId="1" xfId="4" applyNumberFormat="1" applyFont="1" applyFill="1" applyBorder="1"/>
    <xf numFmtId="166" fontId="9" fillId="0" borderId="1" xfId="0" applyNumberFormat="1" applyFont="1" applyBorder="1"/>
    <xf numFmtId="43" fontId="9" fillId="0" borderId="1" xfId="4" applyFont="1" applyFill="1" applyBorder="1"/>
    <xf numFmtId="43" fontId="9" fillId="0" borderId="0" xfId="0" applyNumberFormat="1" applyFont="1"/>
    <xf numFmtId="0" fontId="3" fillId="0" borderId="1" xfId="0" applyFont="1" applyBorder="1"/>
    <xf numFmtId="166" fontId="3" fillId="0" borderId="1" xfId="4" applyNumberFormat="1" applyFont="1" applyFill="1" applyBorder="1"/>
    <xf numFmtId="0" fontId="9" fillId="0" borderId="1" xfId="29" applyNumberFormat="1" applyFont="1" applyFill="1" applyBorder="1"/>
    <xf numFmtId="166" fontId="9" fillId="0" borderId="1" xfId="29" applyNumberFormat="1" applyFont="1" applyFill="1" applyBorder="1"/>
    <xf numFmtId="0" fontId="11" fillId="0" borderId="0" xfId="0" applyFont="1"/>
    <xf numFmtId="166" fontId="9" fillId="0" borderId="0" xfId="0" applyNumberFormat="1" applyFont="1"/>
    <xf numFmtId="166" fontId="9" fillId="0" borderId="0" xfId="4" applyNumberFormat="1" applyFont="1" applyFill="1"/>
    <xf numFmtId="0" fontId="10" fillId="0" borderId="0" xfId="0" applyFont="1" applyAlignment="1">
      <alignment horizontal="right"/>
    </xf>
    <xf numFmtId="165" fontId="9" fillId="0" borderId="1" xfId="4" applyNumberFormat="1" applyFont="1" applyFill="1" applyBorder="1"/>
    <xf numFmtId="165" fontId="9" fillId="0" borderId="0" xfId="0" applyNumberFormat="1" applyFont="1"/>
    <xf numFmtId="0" fontId="10" fillId="0" borderId="3" xfId="0" applyFont="1" applyBorder="1" applyAlignment="1">
      <alignment horizontal="right"/>
    </xf>
    <xf numFmtId="167" fontId="9" fillId="0" borderId="1" xfId="4" applyNumberFormat="1" applyFont="1" applyFill="1" applyBorder="1" applyAlignment="1">
      <alignment horizontal="center"/>
    </xf>
    <xf numFmtId="166" fontId="9" fillId="0" borderId="1" xfId="4" quotePrefix="1" applyNumberFormat="1" applyFont="1" applyFill="1" applyBorder="1" applyAlignment="1">
      <alignment horizontal="left"/>
    </xf>
    <xf numFmtId="0" fontId="9" fillId="6" borderId="1" xfId="0" applyFont="1" applyFill="1" applyBorder="1" applyAlignment="1">
      <alignment horizontal="left"/>
    </xf>
    <xf numFmtId="167" fontId="9" fillId="0" borderId="1" xfId="6" applyNumberFormat="1" applyFont="1" applyFill="1" applyBorder="1" applyAlignment="1"/>
    <xf numFmtId="167" fontId="3" fillId="0" borderId="1" xfId="0" applyNumberFormat="1" applyFont="1" applyBorder="1"/>
    <xf numFmtId="167" fontId="9" fillId="0" borderId="1" xfId="0" applyNumberFormat="1" applyFont="1" applyBorder="1"/>
    <xf numFmtId="0" fontId="12" fillId="0" borderId="0" xfId="0" applyFont="1"/>
    <xf numFmtId="0" fontId="13" fillId="0" borderId="0" xfId="0" applyFont="1"/>
    <xf numFmtId="41" fontId="9" fillId="0" borderId="0" xfId="5" applyFont="1" applyFill="1"/>
    <xf numFmtId="0" fontId="2" fillId="0" borderId="0" xfId="0" applyFont="1"/>
    <xf numFmtId="0" fontId="14" fillId="0" borderId="0" xfId="0" applyFont="1"/>
    <xf numFmtId="0" fontId="10" fillId="0" borderId="0" xfId="0" applyFont="1"/>
    <xf numFmtId="0" fontId="3" fillId="0" borderId="0" xfId="0" applyFont="1" applyAlignment="1">
      <alignment vertical="top" wrapText="1"/>
    </xf>
    <xf numFmtId="166" fontId="3" fillId="0" borderId="1" xfId="0" applyNumberFormat="1" applyFont="1" applyBorder="1"/>
    <xf numFmtId="166" fontId="3" fillId="0" borderId="5" xfId="4" applyNumberFormat="1" applyFont="1" applyFill="1" applyBorder="1"/>
    <xf numFmtId="43" fontId="3" fillId="0" borderId="0" xfId="0" applyNumberFormat="1" applyFont="1"/>
    <xf numFmtId="0" fontId="3" fillId="0" borderId="0" xfId="0" applyFont="1" applyAlignment="1">
      <alignment vertical="top"/>
    </xf>
    <xf numFmtId="166" fontId="9" fillId="0" borderId="0" xfId="4" applyNumberFormat="1" applyFont="1" applyFill="1" applyAlignment="1"/>
    <xf numFmtId="170" fontId="9" fillId="0" borderId="0" xfId="0" applyNumberFormat="1" applyFont="1"/>
    <xf numFmtId="165" fontId="3" fillId="0" borderId="2" xfId="0" applyNumberFormat="1" applyFont="1" applyBorder="1"/>
    <xf numFmtId="169" fontId="9" fillId="0" borderId="0" xfId="0" applyNumberFormat="1" applyFont="1"/>
    <xf numFmtId="166" fontId="9" fillId="0" borderId="1" xfId="4" applyNumberFormat="1" applyFont="1" applyFill="1" applyBorder="1" applyAlignment="1">
      <alignment horizontal="center"/>
    </xf>
    <xf numFmtId="4" fontId="9" fillId="0" borderId="0" xfId="0" applyNumberFormat="1" applyFont="1"/>
    <xf numFmtId="166" fontId="3" fillId="7" borderId="1" xfId="4" applyNumberFormat="1" applyFont="1" applyFill="1" applyBorder="1" applyAlignment="1">
      <alignment horizontal="center"/>
    </xf>
    <xf numFmtId="0" fontId="3" fillId="7" borderId="1" xfId="0" applyFont="1" applyFill="1" applyBorder="1"/>
    <xf numFmtId="166" fontId="3" fillId="7" borderId="1" xfId="4" applyNumberFormat="1" applyFont="1" applyFill="1" applyBorder="1"/>
    <xf numFmtId="43" fontId="3" fillId="7" borderId="1" xfId="4" applyFont="1" applyFill="1" applyBorder="1"/>
    <xf numFmtId="168" fontId="3" fillId="7" borderId="1" xfId="4" applyNumberFormat="1" applyFont="1" applyFill="1" applyBorder="1"/>
    <xf numFmtId="166" fontId="3" fillId="7" borderId="4" xfId="4" applyNumberFormat="1" applyFont="1" applyFill="1" applyBorder="1" applyAlignment="1">
      <alignment horizontal="center"/>
    </xf>
    <xf numFmtId="166" fontId="3" fillId="7" borderId="1" xfId="0" applyNumberFormat="1" applyFont="1" applyFill="1" applyBorder="1"/>
    <xf numFmtId="43" fontId="3" fillId="7" borderId="6" xfId="4" applyFont="1" applyFill="1" applyBorder="1"/>
    <xf numFmtId="43" fontId="3" fillId="7" borderId="1" xfId="0" applyNumberFormat="1" applyFont="1" applyFill="1" applyBorder="1"/>
    <xf numFmtId="43" fontId="3" fillId="7" borderId="5" xfId="0" applyNumberFormat="1" applyFont="1" applyFill="1" applyBorder="1"/>
    <xf numFmtId="43" fontId="3" fillId="7" borderId="2" xfId="0" applyNumberFormat="1" applyFont="1" applyFill="1" applyBorder="1" applyAlignment="1">
      <alignment horizontal="center"/>
    </xf>
    <xf numFmtId="166" fontId="3" fillId="7" borderId="2" xfId="4" applyNumberFormat="1" applyFont="1" applyFill="1" applyBorder="1"/>
    <xf numFmtId="166" fontId="3" fillId="7" borderId="7" xfId="4" applyNumberFormat="1" applyFont="1" applyFill="1" applyBorder="1"/>
    <xf numFmtId="174" fontId="9" fillId="0" borderId="0" xfId="0" applyNumberFormat="1" applyFont="1"/>
    <xf numFmtId="0" fontId="9" fillId="8" borderId="1" xfId="0" applyFont="1" applyFill="1" applyBorder="1"/>
    <xf numFmtId="174" fontId="9" fillId="8" borderId="0" xfId="0" applyNumberFormat="1" applyFont="1" applyFill="1"/>
    <xf numFmtId="0" fontId="9" fillId="6" borderId="1" xfId="0" applyFont="1" applyFill="1" applyBorder="1"/>
    <xf numFmtId="166" fontId="9" fillId="6" borderId="1" xfId="4" applyNumberFormat="1" applyFont="1" applyFill="1" applyBorder="1"/>
    <xf numFmtId="43" fontId="9" fillId="6" borderId="1" xfId="4" applyFont="1" applyFill="1" applyBorder="1"/>
    <xf numFmtId="166" fontId="9" fillId="6" borderId="1" xfId="0" applyNumberFormat="1" applyFont="1" applyFill="1" applyBorder="1"/>
    <xf numFmtId="167" fontId="9" fillId="6" borderId="1" xfId="4" applyNumberFormat="1" applyFont="1" applyFill="1" applyBorder="1"/>
    <xf numFmtId="166" fontId="9" fillId="6" borderId="0" xfId="0" applyNumberFormat="1" applyFont="1" applyFill="1"/>
    <xf numFmtId="43" fontId="9" fillId="6" borderId="0" xfId="4" applyFont="1" applyFill="1"/>
    <xf numFmtId="166" fontId="9" fillId="6" borderId="0" xfId="4" applyNumberFormat="1" applyFont="1" applyFill="1"/>
    <xf numFmtId="174" fontId="9" fillId="6" borderId="0" xfId="0" applyNumberFormat="1" applyFont="1" applyFill="1"/>
    <xf numFmtId="0" fontId="9" fillId="6" borderId="0" xfId="0" applyFont="1" applyFill="1"/>
    <xf numFmtId="43" fontId="9" fillId="6" borderId="0" xfId="0" applyNumberFormat="1" applyFont="1" applyFill="1"/>
    <xf numFmtId="43" fontId="9" fillId="8" borderId="0" xfId="0" applyNumberFormat="1" applyFont="1" applyFill="1"/>
    <xf numFmtId="166" fontId="3" fillId="7" borderId="1" xfId="0" applyNumberFormat="1" applyFont="1" applyFill="1" applyBorder="1" applyAlignment="1">
      <alignment horizontal="center"/>
    </xf>
    <xf numFmtId="166" fontId="3" fillId="7" borderId="2" xfId="0" applyNumberFormat="1" applyFont="1" applyFill="1" applyBorder="1" applyAlignment="1">
      <alignment horizontal="center"/>
    </xf>
    <xf numFmtId="0" fontId="3" fillId="7" borderId="8" xfId="0" applyFont="1" applyFill="1" applyBorder="1" applyAlignment="1">
      <alignment horizontal="center"/>
    </xf>
    <xf numFmtId="166" fontId="3" fillId="7" borderId="2" xfId="4" applyNumberFormat="1" applyFont="1" applyFill="1" applyBorder="1" applyAlignment="1">
      <alignment horizontal="center"/>
    </xf>
    <xf numFmtId="166" fontId="3" fillId="7" borderId="8" xfId="4" applyNumberFormat="1" applyFont="1" applyFill="1" applyBorder="1" applyAlignment="1">
      <alignment horizontal="center"/>
    </xf>
    <xf numFmtId="166" fontId="3" fillId="7" borderId="9" xfId="4" applyNumberFormat="1" applyFont="1" applyFill="1" applyBorder="1" applyAlignment="1">
      <alignment horizontal="center"/>
    </xf>
    <xf numFmtId="0" fontId="3" fillId="7" borderId="1" xfId="0" applyFont="1" applyFill="1" applyBorder="1" applyAlignment="1">
      <alignment horizontal="left" vertical="center"/>
    </xf>
    <xf numFmtId="166" fontId="3" fillId="7" borderId="1" xfId="4" applyNumberFormat="1" applyFont="1" applyFill="1" applyBorder="1" applyAlignment="1">
      <alignment horizontal="center"/>
    </xf>
    <xf numFmtId="0" fontId="3" fillId="7" borderId="4" xfId="0" applyFont="1" applyFill="1" applyBorder="1" applyAlignment="1">
      <alignment horizontal="left" vertical="center"/>
    </xf>
  </cellXfs>
  <cellStyles count="892">
    <cellStyle name="20% - Accent3 2" xfId="1"/>
    <cellStyle name="20% - Accent3 2 2" xfId="2"/>
    <cellStyle name="Calculation 2" xfId="3"/>
    <cellStyle name="Comma" xfId="4" builtinId="3"/>
    <cellStyle name="Comma [0]" xfId="5" builtinId="6"/>
    <cellStyle name="Comma 10" xfId="6"/>
    <cellStyle name="Comma 10 2" xfId="7"/>
    <cellStyle name="Comma 10 3" xfId="8"/>
    <cellStyle name="Comma 10 4" xfId="9"/>
    <cellStyle name="Comma 10 5" xfId="10"/>
    <cellStyle name="Comma 11" xfId="11"/>
    <cellStyle name="Comma 11 2" xfId="12"/>
    <cellStyle name="Comma 11 2 2" xfId="13"/>
    <cellStyle name="Comma 11 2 3" xfId="14"/>
    <cellStyle name="Comma 11 2 4" xfId="15"/>
    <cellStyle name="Comma 11 3" xfId="16"/>
    <cellStyle name="Comma 11 3 2" xfId="17"/>
    <cellStyle name="Comma 11 3 3" xfId="18"/>
    <cellStyle name="Comma 11 4" xfId="19"/>
    <cellStyle name="Comma 11 4 2" xfId="20"/>
    <cellStyle name="Comma 11 4 3" xfId="21"/>
    <cellStyle name="Comma 11 5" xfId="22"/>
    <cellStyle name="Comma 11 5 2" xfId="23"/>
    <cellStyle name="Comma 11 6" xfId="24"/>
    <cellStyle name="Comma 11 6 2" xfId="25"/>
    <cellStyle name="Comma 11 7" xfId="26"/>
    <cellStyle name="Comma 11 8" xfId="27"/>
    <cellStyle name="Comma 11 8 2" xfId="28"/>
    <cellStyle name="Comma 12" xfId="29"/>
    <cellStyle name="Comma 12 10" xfId="30"/>
    <cellStyle name="Comma 12 11" xfId="31"/>
    <cellStyle name="Comma 12 12" xfId="32"/>
    <cellStyle name="Comma 12 13" xfId="33"/>
    <cellStyle name="Comma 12 14" xfId="34"/>
    <cellStyle name="Comma 12 15" xfId="35"/>
    <cellStyle name="Comma 12 16" xfId="36"/>
    <cellStyle name="Comma 12 17" xfId="37"/>
    <cellStyle name="Comma 12 18" xfId="38"/>
    <cellStyle name="Comma 12 19" xfId="39"/>
    <cellStyle name="Comma 12 2" xfId="40"/>
    <cellStyle name="Comma 12 2 2" xfId="41"/>
    <cellStyle name="Comma 12 2 2 2" xfId="42"/>
    <cellStyle name="Comma 12 2 3" xfId="43"/>
    <cellStyle name="Comma 12 2 4" xfId="44"/>
    <cellStyle name="Comma 12 20" xfId="45"/>
    <cellStyle name="Comma 12 21" xfId="46"/>
    <cellStyle name="Comma 12 22" xfId="47"/>
    <cellStyle name="Comma 12 23" xfId="48"/>
    <cellStyle name="Comma 12 24" xfId="49"/>
    <cellStyle name="Comma 12 25" xfId="50"/>
    <cellStyle name="Comma 12 26" xfId="51"/>
    <cellStyle name="Comma 12 27" xfId="52"/>
    <cellStyle name="Comma 12 28" xfId="53"/>
    <cellStyle name="Comma 12 29" xfId="54"/>
    <cellStyle name="Comma 12 3" xfId="55"/>
    <cellStyle name="Comma 12 3 2" xfId="56"/>
    <cellStyle name="Comma 12 3 2 2" xfId="57"/>
    <cellStyle name="Comma 12 3 3" xfId="58"/>
    <cellStyle name="Comma 12 30" xfId="59"/>
    <cellStyle name="Comma 12 31" xfId="60"/>
    <cellStyle name="Comma 12 32" xfId="61"/>
    <cellStyle name="Comma 12 33" xfId="62"/>
    <cellStyle name="Comma 12 34" xfId="63"/>
    <cellStyle name="Comma 12 35" xfId="64"/>
    <cellStyle name="Comma 12 4" xfId="65"/>
    <cellStyle name="Comma 12 4 2" xfId="66"/>
    <cellStyle name="Comma 12 4 2 2" xfId="67"/>
    <cellStyle name="Comma 12 4 3" xfId="68"/>
    <cellStyle name="Comma 12 5" xfId="69"/>
    <cellStyle name="Comma 12 5 2" xfId="70"/>
    <cellStyle name="Comma 12 6" xfId="71"/>
    <cellStyle name="Comma 12 6 2" xfId="72"/>
    <cellStyle name="Comma 12 7" xfId="73"/>
    <cellStyle name="Comma 12 7 2" xfId="74"/>
    <cellStyle name="Comma 12 8" xfId="75"/>
    <cellStyle name="Comma 12 8 2" xfId="76"/>
    <cellStyle name="Comma 12 9" xfId="77"/>
    <cellStyle name="Comma 13" xfId="78"/>
    <cellStyle name="Comma 13 10" xfId="79"/>
    <cellStyle name="Comma 13 11" xfId="80"/>
    <cellStyle name="Comma 13 12" xfId="81"/>
    <cellStyle name="Comma 13 13" xfId="82"/>
    <cellStyle name="Comma 13 14" xfId="83"/>
    <cellStyle name="Comma 13 15" xfId="84"/>
    <cellStyle name="Comma 13 16" xfId="85"/>
    <cellStyle name="Comma 13 17" xfId="86"/>
    <cellStyle name="Comma 13 18" xfId="87"/>
    <cellStyle name="Comma 13 19" xfId="88"/>
    <cellStyle name="Comma 13 2" xfId="89"/>
    <cellStyle name="Comma 13 2 2" xfId="90"/>
    <cellStyle name="Comma 13 20" xfId="91"/>
    <cellStyle name="Comma 13 21" xfId="92"/>
    <cellStyle name="Comma 13 22" xfId="93"/>
    <cellStyle name="Comma 13 23" xfId="94"/>
    <cellStyle name="Comma 13 24" xfId="95"/>
    <cellStyle name="Comma 13 25" xfId="96"/>
    <cellStyle name="Comma 13 26" xfId="97"/>
    <cellStyle name="Comma 13 27" xfId="98"/>
    <cellStyle name="Comma 13 28" xfId="99"/>
    <cellStyle name="Comma 13 29" xfId="100"/>
    <cellStyle name="Comma 13 3" xfId="101"/>
    <cellStyle name="Comma 13 3 2" xfId="102"/>
    <cellStyle name="Comma 13 30" xfId="103"/>
    <cellStyle name="Comma 13 31" xfId="104"/>
    <cellStyle name="Comma 13 32" xfId="105"/>
    <cellStyle name="Comma 13 33" xfId="106"/>
    <cellStyle name="Comma 13 4" xfId="107"/>
    <cellStyle name="Comma 13 4 2" xfId="108"/>
    <cellStyle name="Comma 13 5" xfId="109"/>
    <cellStyle name="Comma 13 5 2" xfId="110"/>
    <cellStyle name="Comma 13 6" xfId="111"/>
    <cellStyle name="Comma 13 6 2" xfId="112"/>
    <cellStyle name="Comma 13 7" xfId="113"/>
    <cellStyle name="Comma 13 7 2" xfId="114"/>
    <cellStyle name="Comma 13 8" xfId="115"/>
    <cellStyle name="Comma 13 8 2" xfId="116"/>
    <cellStyle name="Comma 13 9" xfId="117"/>
    <cellStyle name="Comma 14" xfId="118"/>
    <cellStyle name="Comma 14 2" xfId="119"/>
    <cellStyle name="Comma 14 2 2" xfId="120"/>
    <cellStyle name="Comma 14 2 3" xfId="121"/>
    <cellStyle name="Comma 14 3" xfId="122"/>
    <cellStyle name="Comma 14 4" xfId="123"/>
    <cellStyle name="Comma 14 5" xfId="124"/>
    <cellStyle name="Comma 15" xfId="125"/>
    <cellStyle name="Comma 15 2" xfId="126"/>
    <cellStyle name="Comma 15 2 2" xfId="127"/>
    <cellStyle name="Comma 15 3" xfId="128"/>
    <cellStyle name="Comma 15 4" xfId="129"/>
    <cellStyle name="Comma 16" xfId="130"/>
    <cellStyle name="Comma 16 2" xfId="131"/>
    <cellStyle name="Comma 17" xfId="132"/>
    <cellStyle name="Comma 17 2" xfId="133"/>
    <cellStyle name="Comma 2" xfId="134"/>
    <cellStyle name="Comma 2 10" xfId="135"/>
    <cellStyle name="Comma 2 10 2" xfId="136"/>
    <cellStyle name="Comma 2 10 3" xfId="137"/>
    <cellStyle name="Comma 2 10 4" xfId="138"/>
    <cellStyle name="Comma 2 10 5" xfId="139"/>
    <cellStyle name="Comma 2 10 6" xfId="140"/>
    <cellStyle name="Comma 2 10 7" xfId="141"/>
    <cellStyle name="Comma 2 11" xfId="142"/>
    <cellStyle name="Comma 2 11 2" xfId="143"/>
    <cellStyle name="Comma 2 11 3" xfId="144"/>
    <cellStyle name="Comma 2 11 4" xfId="145"/>
    <cellStyle name="Comma 2 12" xfId="146"/>
    <cellStyle name="Comma 2 12 2" xfId="147"/>
    <cellStyle name="Comma 2 12 3" xfId="148"/>
    <cellStyle name="Comma 2 13" xfId="149"/>
    <cellStyle name="Comma 2 13 2" xfId="150"/>
    <cellStyle name="Comma 2 14" xfId="151"/>
    <cellStyle name="Comma 2 15" xfId="152"/>
    <cellStyle name="Comma 2 16" xfId="153"/>
    <cellStyle name="Comma 2 17" xfId="154"/>
    <cellStyle name="Comma 2 18" xfId="155"/>
    <cellStyle name="Comma 2 19" xfId="156"/>
    <cellStyle name="Comma 2 2" xfId="157"/>
    <cellStyle name="Comma 2 2 2" xfId="158"/>
    <cellStyle name="Comma 2 20" xfId="159"/>
    <cellStyle name="Comma 2 21" xfId="160"/>
    <cellStyle name="Comma 2 22" xfId="161"/>
    <cellStyle name="Comma 2 23" xfId="162"/>
    <cellStyle name="Comma 2 24" xfId="163"/>
    <cellStyle name="Comma 2 25" xfId="164"/>
    <cellStyle name="Comma 2 26" xfId="165"/>
    <cellStyle name="Comma 2 27" xfId="166"/>
    <cellStyle name="Comma 2 28" xfId="167"/>
    <cellStyle name="Comma 2 29" xfId="168"/>
    <cellStyle name="Comma 2 3" xfId="169"/>
    <cellStyle name="Comma 2 3 10" xfId="170"/>
    <cellStyle name="Comma 2 3 11" xfId="171"/>
    <cellStyle name="Comma 2 3 12" xfId="172"/>
    <cellStyle name="Comma 2 3 13" xfId="173"/>
    <cellStyle name="Comma 2 3 14" xfId="174"/>
    <cellStyle name="Comma 2 3 15" xfId="175"/>
    <cellStyle name="Comma 2 3 16" xfId="176"/>
    <cellStyle name="Comma 2 3 17" xfId="177"/>
    <cellStyle name="Comma 2 3 18" xfId="178"/>
    <cellStyle name="Comma 2 3 19" xfId="179"/>
    <cellStyle name="Comma 2 3 2" xfId="180"/>
    <cellStyle name="Comma 2 3 20" xfId="181"/>
    <cellStyle name="Comma 2 3 21" xfId="182"/>
    <cellStyle name="Comma 2 3 22" xfId="183"/>
    <cellStyle name="Comma 2 3 23" xfId="184"/>
    <cellStyle name="Comma 2 3 24" xfId="185"/>
    <cellStyle name="Comma 2 3 25" xfId="186"/>
    <cellStyle name="Comma 2 3 26" xfId="187"/>
    <cellStyle name="Comma 2 3 27" xfId="188"/>
    <cellStyle name="Comma 2 3 3" xfId="189"/>
    <cellStyle name="Comma 2 3 4" xfId="190"/>
    <cellStyle name="Comma 2 3 5" xfId="191"/>
    <cellStyle name="Comma 2 3 6" xfId="192"/>
    <cellStyle name="Comma 2 3 7" xfId="193"/>
    <cellStyle name="Comma 2 3 8" xfId="194"/>
    <cellStyle name="Comma 2 3 9" xfId="195"/>
    <cellStyle name="Comma 2 30" xfId="196"/>
    <cellStyle name="Comma 2 31" xfId="197"/>
    <cellStyle name="Comma 2 32" xfId="198"/>
    <cellStyle name="Comma 2 33" xfId="199"/>
    <cellStyle name="Comma 2 4" xfId="200"/>
    <cellStyle name="Comma 2 4 10" xfId="201"/>
    <cellStyle name="Comma 2 4 11" xfId="202"/>
    <cellStyle name="Comma 2 4 12" xfId="203"/>
    <cellStyle name="Comma 2 4 13" xfId="204"/>
    <cellStyle name="Comma 2 4 14" xfId="205"/>
    <cellStyle name="Comma 2 4 15" xfId="206"/>
    <cellStyle name="Comma 2 4 16" xfId="207"/>
    <cellStyle name="Comma 2 4 17" xfId="208"/>
    <cellStyle name="Comma 2 4 18" xfId="209"/>
    <cellStyle name="Comma 2 4 19" xfId="210"/>
    <cellStyle name="Comma 2 4 2" xfId="211"/>
    <cellStyle name="Comma 2 4 20" xfId="212"/>
    <cellStyle name="Comma 2 4 21" xfId="213"/>
    <cellStyle name="Comma 2 4 22" xfId="214"/>
    <cellStyle name="Comma 2 4 23" xfId="215"/>
    <cellStyle name="Comma 2 4 24" xfId="216"/>
    <cellStyle name="Comma 2 4 25" xfId="217"/>
    <cellStyle name="Comma 2 4 26" xfId="218"/>
    <cellStyle name="Comma 2 4 3" xfId="219"/>
    <cellStyle name="Comma 2 4 4" xfId="220"/>
    <cellStyle name="Comma 2 4 5" xfId="221"/>
    <cellStyle name="Comma 2 4 6" xfId="222"/>
    <cellStyle name="Comma 2 4 7" xfId="223"/>
    <cellStyle name="Comma 2 4 8" xfId="224"/>
    <cellStyle name="Comma 2 4 9" xfId="225"/>
    <cellStyle name="Comma 2 5" xfId="226"/>
    <cellStyle name="Comma 2 5 10" xfId="227"/>
    <cellStyle name="Comma 2 5 11" xfId="228"/>
    <cellStyle name="Comma 2 5 12" xfId="229"/>
    <cellStyle name="Comma 2 5 13" xfId="230"/>
    <cellStyle name="Comma 2 5 14" xfId="231"/>
    <cellStyle name="Comma 2 5 15" xfId="232"/>
    <cellStyle name="Comma 2 5 16" xfId="233"/>
    <cellStyle name="Comma 2 5 17" xfId="234"/>
    <cellStyle name="Comma 2 5 18" xfId="235"/>
    <cellStyle name="Comma 2 5 19" xfId="236"/>
    <cellStyle name="Comma 2 5 2" xfId="237"/>
    <cellStyle name="Comma 2 5 2 2" xfId="238"/>
    <cellStyle name="Comma 2 5 2 3" xfId="239"/>
    <cellStyle name="Comma 2 5 20" xfId="240"/>
    <cellStyle name="Comma 2 5 21" xfId="241"/>
    <cellStyle name="Comma 2 5 22" xfId="242"/>
    <cellStyle name="Comma 2 5 23" xfId="243"/>
    <cellStyle name="Comma 2 5 24" xfId="244"/>
    <cellStyle name="Comma 2 5 25" xfId="245"/>
    <cellStyle name="Comma 2 5 3" xfId="246"/>
    <cellStyle name="Comma 2 5 4" xfId="247"/>
    <cellStyle name="Comma 2 5 5" xfId="248"/>
    <cellStyle name="Comma 2 5 6" xfId="249"/>
    <cellStyle name="Comma 2 5 7" xfId="250"/>
    <cellStyle name="Comma 2 5 8" xfId="251"/>
    <cellStyle name="Comma 2 5 9" xfId="252"/>
    <cellStyle name="Comma 2 54" xfId="253"/>
    <cellStyle name="Comma 2 6" xfId="254"/>
    <cellStyle name="Comma 2 6 10" xfId="255"/>
    <cellStyle name="Comma 2 6 11" xfId="256"/>
    <cellStyle name="Comma 2 6 12" xfId="257"/>
    <cellStyle name="Comma 2 6 13" xfId="258"/>
    <cellStyle name="Comma 2 6 14" xfId="259"/>
    <cellStyle name="Comma 2 6 15" xfId="260"/>
    <cellStyle name="Comma 2 6 16" xfId="261"/>
    <cellStyle name="Comma 2 6 17" xfId="262"/>
    <cellStyle name="Comma 2 6 18" xfId="263"/>
    <cellStyle name="Comma 2 6 19" xfId="264"/>
    <cellStyle name="Comma 2 6 2" xfId="265"/>
    <cellStyle name="Comma 2 6 20" xfId="266"/>
    <cellStyle name="Comma 2 6 3" xfId="267"/>
    <cellStyle name="Comma 2 6 4" xfId="268"/>
    <cellStyle name="Comma 2 6 5" xfId="269"/>
    <cellStyle name="Comma 2 6 6" xfId="270"/>
    <cellStyle name="Comma 2 6 7" xfId="271"/>
    <cellStyle name="Comma 2 6 8" xfId="272"/>
    <cellStyle name="Comma 2 6 9" xfId="273"/>
    <cellStyle name="Comma 2 7" xfId="274"/>
    <cellStyle name="Comma 2 7 10" xfId="275"/>
    <cellStyle name="Comma 2 7 11" xfId="276"/>
    <cellStyle name="Comma 2 7 12" xfId="277"/>
    <cellStyle name="Comma 2 7 13" xfId="278"/>
    <cellStyle name="Comma 2 7 14" xfId="279"/>
    <cellStyle name="Comma 2 7 2" xfId="280"/>
    <cellStyle name="Comma 2 7 3" xfId="281"/>
    <cellStyle name="Comma 2 7 4" xfId="282"/>
    <cellStyle name="Comma 2 7 5" xfId="283"/>
    <cellStyle name="Comma 2 7 6" xfId="284"/>
    <cellStyle name="Comma 2 7 7" xfId="285"/>
    <cellStyle name="Comma 2 7 8" xfId="286"/>
    <cellStyle name="Comma 2 7 9" xfId="287"/>
    <cellStyle name="Comma 2 8" xfId="288"/>
    <cellStyle name="Comma 2 8 10" xfId="289"/>
    <cellStyle name="Comma 2 8 11" xfId="290"/>
    <cellStyle name="Comma 2 8 2" xfId="291"/>
    <cellStyle name="Comma 2 8 3" xfId="292"/>
    <cellStyle name="Comma 2 8 4" xfId="293"/>
    <cellStyle name="Comma 2 8 5" xfId="294"/>
    <cellStyle name="Comma 2 8 6" xfId="295"/>
    <cellStyle name="Comma 2 8 7" xfId="296"/>
    <cellStyle name="Comma 2 8 8" xfId="297"/>
    <cellStyle name="Comma 2 8 9" xfId="298"/>
    <cellStyle name="Comma 2 9" xfId="299"/>
    <cellStyle name="Comma 2 9 2" xfId="300"/>
    <cellStyle name="Comma 2 9 3" xfId="301"/>
    <cellStyle name="Comma 2 9 4" xfId="302"/>
    <cellStyle name="Comma 2 9 5" xfId="303"/>
    <cellStyle name="Comma 2 9 6" xfId="304"/>
    <cellStyle name="Comma 2 9 7" xfId="305"/>
    <cellStyle name="Comma 2 9 8" xfId="306"/>
    <cellStyle name="Comma 2 9 9" xfId="307"/>
    <cellStyle name="Comma 20" xfId="308"/>
    <cellStyle name="Comma 20 2" xfId="309"/>
    <cellStyle name="Comma 20 3" xfId="310"/>
    <cellStyle name="Comma 3" xfId="311"/>
    <cellStyle name="Comma 3 10" xfId="312"/>
    <cellStyle name="Comma 3 11" xfId="313"/>
    <cellStyle name="Comma 3 12" xfId="314"/>
    <cellStyle name="Comma 3 13" xfId="315"/>
    <cellStyle name="Comma 3 14" xfId="316"/>
    <cellStyle name="Comma 3 15" xfId="317"/>
    <cellStyle name="Comma 3 16" xfId="318"/>
    <cellStyle name="Comma 3 17" xfId="319"/>
    <cellStyle name="Comma 3 18" xfId="320"/>
    <cellStyle name="Comma 3 19" xfId="321"/>
    <cellStyle name="Comma 3 2" xfId="322"/>
    <cellStyle name="Comma 3 2 2" xfId="323"/>
    <cellStyle name="Comma 3 2 3" xfId="324"/>
    <cellStyle name="Comma 3 2 4" xfId="325"/>
    <cellStyle name="Comma 3 20" xfId="326"/>
    <cellStyle name="Comma 3 21" xfId="327"/>
    <cellStyle name="Comma 3 22" xfId="328"/>
    <cellStyle name="Comma 3 23" xfId="329"/>
    <cellStyle name="Comma 3 24" xfId="330"/>
    <cellStyle name="Comma 3 25" xfId="331"/>
    <cellStyle name="Comma 3 26" xfId="332"/>
    <cellStyle name="Comma 3 27" xfId="333"/>
    <cellStyle name="Comma 3 28" xfId="334"/>
    <cellStyle name="Comma 3 28 2" xfId="335"/>
    <cellStyle name="Comma 3 3" xfId="336"/>
    <cellStyle name="Comma 3 3 2" xfId="337"/>
    <cellStyle name="Comma 3 4" xfId="338"/>
    <cellStyle name="Comma 3 4 2" xfId="339"/>
    <cellStyle name="Comma 3 5" xfId="340"/>
    <cellStyle name="Comma 3 5 2" xfId="341"/>
    <cellStyle name="Comma 3 6" xfId="342"/>
    <cellStyle name="Comma 3 6 2" xfId="343"/>
    <cellStyle name="Comma 3 7" xfId="344"/>
    <cellStyle name="Comma 3 7 2" xfId="345"/>
    <cellStyle name="Comma 3 8" xfId="346"/>
    <cellStyle name="Comma 3 8 2" xfId="347"/>
    <cellStyle name="Comma 3 9" xfId="348"/>
    <cellStyle name="Comma 4" xfId="349"/>
    <cellStyle name="Comma 4 10" xfId="350"/>
    <cellStyle name="Comma 4 11" xfId="351"/>
    <cellStyle name="Comma 4 12" xfId="352"/>
    <cellStyle name="Comma 4 13" xfId="353"/>
    <cellStyle name="Comma 4 14" xfId="354"/>
    <cellStyle name="Comma 4 15" xfId="355"/>
    <cellStyle name="Comma 4 16" xfId="356"/>
    <cellStyle name="Comma 4 17" xfId="357"/>
    <cellStyle name="Comma 4 18" xfId="358"/>
    <cellStyle name="Comma 4 19" xfId="359"/>
    <cellStyle name="Comma 4 2" xfId="360"/>
    <cellStyle name="Comma 4 20" xfId="361"/>
    <cellStyle name="Comma 4 21" xfId="362"/>
    <cellStyle name="Comma 4 22" xfId="363"/>
    <cellStyle name="Comma 4 23" xfId="364"/>
    <cellStyle name="Comma 4 24" xfId="365"/>
    <cellStyle name="Comma 4 3" xfId="366"/>
    <cellStyle name="Comma 4 4" xfId="367"/>
    <cellStyle name="Comma 4 5" xfId="368"/>
    <cellStyle name="Comma 4 6" xfId="369"/>
    <cellStyle name="Comma 4 7" xfId="370"/>
    <cellStyle name="Comma 4 8" xfId="371"/>
    <cellStyle name="Comma 4 9" xfId="372"/>
    <cellStyle name="Comma 5" xfId="373"/>
    <cellStyle name="Comma 5 10" xfId="374"/>
    <cellStyle name="Comma 5 11" xfId="375"/>
    <cellStyle name="Comma 5 12" xfId="376"/>
    <cellStyle name="Comma 5 13" xfId="377"/>
    <cellStyle name="Comma 5 14" xfId="378"/>
    <cellStyle name="Comma 5 15" xfId="379"/>
    <cellStyle name="Comma 5 16" xfId="380"/>
    <cellStyle name="Comma 5 17" xfId="381"/>
    <cellStyle name="Comma 5 18" xfId="382"/>
    <cellStyle name="Comma 5 19" xfId="383"/>
    <cellStyle name="Comma 5 2" xfId="384"/>
    <cellStyle name="Comma 5 20" xfId="385"/>
    <cellStyle name="Comma 5 21" xfId="386"/>
    <cellStyle name="Comma 5 3" xfId="387"/>
    <cellStyle name="Comma 5 4" xfId="388"/>
    <cellStyle name="Comma 5 5" xfId="389"/>
    <cellStyle name="Comma 5 6" xfId="390"/>
    <cellStyle name="Comma 5 7" xfId="391"/>
    <cellStyle name="Comma 5 8" xfId="392"/>
    <cellStyle name="Comma 5 9" xfId="393"/>
    <cellStyle name="Comma 6" xfId="394"/>
    <cellStyle name="Comma 6 10" xfId="395"/>
    <cellStyle name="Comma 6 11" xfId="396"/>
    <cellStyle name="Comma 6 12" xfId="397"/>
    <cellStyle name="Comma 6 13" xfId="398"/>
    <cellStyle name="Comma 6 14" xfId="399"/>
    <cellStyle name="Comma 6 15" xfId="400"/>
    <cellStyle name="Comma 6 16" xfId="401"/>
    <cellStyle name="Comma 6 17" xfId="402"/>
    <cellStyle name="Comma 6 18" xfId="403"/>
    <cellStyle name="Comma 6 2" xfId="404"/>
    <cellStyle name="Comma 6 3" xfId="405"/>
    <cellStyle name="Comma 6 4" xfId="406"/>
    <cellStyle name="Comma 6 5" xfId="407"/>
    <cellStyle name="Comma 6 6" xfId="408"/>
    <cellStyle name="Comma 6 7" xfId="409"/>
    <cellStyle name="Comma 6 8" xfId="410"/>
    <cellStyle name="Comma 6 9" xfId="411"/>
    <cellStyle name="Comma 7" xfId="412"/>
    <cellStyle name="Comma 7 10" xfId="413"/>
    <cellStyle name="Comma 7 11" xfId="414"/>
    <cellStyle name="Comma 7 12" xfId="415"/>
    <cellStyle name="Comma 7 13" xfId="416"/>
    <cellStyle name="Comma 7 14" xfId="417"/>
    <cellStyle name="Comma 7 2" xfId="418"/>
    <cellStyle name="Comma 7 2 2" xfId="419"/>
    <cellStyle name="Comma 7 2 3" xfId="420"/>
    <cellStyle name="Comma 7 2 4" xfId="421"/>
    <cellStyle name="Comma 7 3" xfId="422"/>
    <cellStyle name="Comma 7 4" xfId="423"/>
    <cellStyle name="Comma 7 5" xfId="424"/>
    <cellStyle name="Comma 7 6" xfId="425"/>
    <cellStyle name="Comma 7 7" xfId="426"/>
    <cellStyle name="Comma 7 8" xfId="427"/>
    <cellStyle name="Comma 7 9" xfId="428"/>
    <cellStyle name="Comma 8" xfId="429"/>
    <cellStyle name="Comma 8 10" xfId="430"/>
    <cellStyle name="Comma 8 11" xfId="431"/>
    <cellStyle name="Comma 8 12" xfId="432"/>
    <cellStyle name="Comma 8 13" xfId="433"/>
    <cellStyle name="Comma 8 14" xfId="434"/>
    <cellStyle name="Comma 8 15" xfId="435"/>
    <cellStyle name="Comma 8 2" xfId="436"/>
    <cellStyle name="Comma 8 2 2" xfId="437"/>
    <cellStyle name="Comma 8 2 3" xfId="438"/>
    <cellStyle name="Comma 8 3" xfId="439"/>
    <cellStyle name="Comma 8 4" xfId="440"/>
    <cellStyle name="Comma 8 5" xfId="441"/>
    <cellStyle name="Comma 8 6" xfId="442"/>
    <cellStyle name="Comma 8 7" xfId="443"/>
    <cellStyle name="Comma 8 8" xfId="444"/>
    <cellStyle name="Comma 8 9" xfId="445"/>
    <cellStyle name="Comma 9" xfId="446"/>
    <cellStyle name="Comma 9 2" xfId="447"/>
    <cellStyle name="Comma 9 3" xfId="448"/>
    <cellStyle name="Comma 9 4" xfId="449"/>
    <cellStyle name="Comma 9 5" xfId="450"/>
    <cellStyle name="Currency 2" xfId="451"/>
    <cellStyle name="Currency 2 2" xfId="452"/>
    <cellStyle name="Currency 2 2 2" xfId="453"/>
    <cellStyle name="Currency 3" xfId="454"/>
    <cellStyle name="Input 2" xfId="455"/>
    <cellStyle name="Normal" xfId="0" builtinId="0"/>
    <cellStyle name="Normal 10" xfId="456"/>
    <cellStyle name="Normal 10 2" xfId="457"/>
    <cellStyle name="Normal 10 2 2" xfId="458"/>
    <cellStyle name="Normal 10 3" xfId="459"/>
    <cellStyle name="Normal 10 3 2" xfId="460"/>
    <cellStyle name="Normal 10 4" xfId="461"/>
    <cellStyle name="Normal 10 4 2" xfId="462"/>
    <cellStyle name="Normal 10 5" xfId="463"/>
    <cellStyle name="Normal 10 5 2" xfId="464"/>
    <cellStyle name="Normal 10 6" xfId="465"/>
    <cellStyle name="Normal 10 6 2" xfId="466"/>
    <cellStyle name="Normal 10 7" xfId="467"/>
    <cellStyle name="Normal 107" xfId="468"/>
    <cellStyle name="Normal 11" xfId="469"/>
    <cellStyle name="Normal 11 2" xfId="470"/>
    <cellStyle name="Normal 11 2 2" xfId="471"/>
    <cellStyle name="Normal 11 3" xfId="472"/>
    <cellStyle name="Normal 11 3 2" xfId="473"/>
    <cellStyle name="Normal 11 4" xfId="474"/>
    <cellStyle name="Normal 11 4 2" xfId="475"/>
    <cellStyle name="Normal 11 5" xfId="476"/>
    <cellStyle name="Normal 12" xfId="477"/>
    <cellStyle name="Normal 12 2" xfId="478"/>
    <cellStyle name="Normal 12 2 2" xfId="479"/>
    <cellStyle name="Normal 12 3" xfId="480"/>
    <cellStyle name="Normal 12 3 2" xfId="481"/>
    <cellStyle name="Normal 13" xfId="482"/>
    <cellStyle name="Normal 13 2" xfId="483"/>
    <cellStyle name="Normal 13 2 2" xfId="484"/>
    <cellStyle name="Normal 14" xfId="485"/>
    <cellStyle name="Normal 14 2" xfId="486"/>
    <cellStyle name="Normal 15" xfId="487"/>
    <cellStyle name="Normal 2" xfId="488"/>
    <cellStyle name="Normal 2 10" xfId="489"/>
    <cellStyle name="Normal 2 10 2" xfId="490"/>
    <cellStyle name="Normal 2 10 3" xfId="491"/>
    <cellStyle name="Normal 2 10 4" xfId="492"/>
    <cellStyle name="Normal 2 10 5" xfId="493"/>
    <cellStyle name="Normal 2 10 6" xfId="494"/>
    <cellStyle name="Normal 2 10 7" xfId="495"/>
    <cellStyle name="Normal 2 11" xfId="496"/>
    <cellStyle name="Normal 2 11 2" xfId="497"/>
    <cellStyle name="Normal 2 11 3" xfId="498"/>
    <cellStyle name="Normal 2 11 4" xfId="499"/>
    <cellStyle name="Normal 2 12" xfId="500"/>
    <cellStyle name="Normal 2 12 2" xfId="501"/>
    <cellStyle name="Normal 2 12 3" xfId="502"/>
    <cellStyle name="Normal 2 13" xfId="503"/>
    <cellStyle name="Normal 2 13 2" xfId="504"/>
    <cellStyle name="Normal 2 14" xfId="505"/>
    <cellStyle name="Normal 2 14 2" xfId="506"/>
    <cellStyle name="Normal 2 15" xfId="507"/>
    <cellStyle name="Normal 2 15 2" xfId="508"/>
    <cellStyle name="Normal 2 16" xfId="509"/>
    <cellStyle name="Normal 2 16 2" xfId="510"/>
    <cellStyle name="Normal 2 17" xfId="511"/>
    <cellStyle name="Normal 2 17 2" xfId="512"/>
    <cellStyle name="Normal 2 18" xfId="513"/>
    <cellStyle name="Normal 2 2" xfId="514"/>
    <cellStyle name="Normal 2 2 2" xfId="515"/>
    <cellStyle name="Normal 2 3" xfId="516"/>
    <cellStyle name="Normal 2 3 10" xfId="517"/>
    <cellStyle name="Normal 2 3 11" xfId="518"/>
    <cellStyle name="Normal 2 3 12" xfId="519"/>
    <cellStyle name="Normal 2 3 13" xfId="520"/>
    <cellStyle name="Normal 2 3 14" xfId="521"/>
    <cellStyle name="Normal 2 3 15" xfId="522"/>
    <cellStyle name="Normal 2 3 16" xfId="523"/>
    <cellStyle name="Normal 2 3 17" xfId="524"/>
    <cellStyle name="Normal 2 3 18" xfId="525"/>
    <cellStyle name="Normal 2 3 19" xfId="526"/>
    <cellStyle name="Normal 2 3 2" xfId="527"/>
    <cellStyle name="Normal 2 3 20" xfId="528"/>
    <cellStyle name="Normal 2 3 21" xfId="529"/>
    <cellStyle name="Normal 2 3 22" xfId="530"/>
    <cellStyle name="Normal 2 3 23" xfId="531"/>
    <cellStyle name="Normal 2 3 24" xfId="532"/>
    <cellStyle name="Normal 2 3 25" xfId="533"/>
    <cellStyle name="Normal 2 3 26" xfId="534"/>
    <cellStyle name="Normal 2 3 27" xfId="535"/>
    <cellStyle name="Normal 2 3 28" xfId="536"/>
    <cellStyle name="Normal 2 3 29" xfId="537"/>
    <cellStyle name="Normal 2 3 3" xfId="538"/>
    <cellStyle name="Normal 2 3 30" xfId="539"/>
    <cellStyle name="Normal 2 3 4" xfId="540"/>
    <cellStyle name="Normal 2 3 5" xfId="541"/>
    <cellStyle name="Normal 2 3 6" xfId="542"/>
    <cellStyle name="Normal 2 3 7" xfId="543"/>
    <cellStyle name="Normal 2 3 8" xfId="544"/>
    <cellStyle name="Normal 2 3 9" xfId="545"/>
    <cellStyle name="Normal 2 4" xfId="546"/>
    <cellStyle name="Normal 2 4 10" xfId="547"/>
    <cellStyle name="Normal 2 4 11" xfId="548"/>
    <cellStyle name="Normal 2 4 12" xfId="549"/>
    <cellStyle name="Normal 2 4 13" xfId="550"/>
    <cellStyle name="Normal 2 4 14" xfId="551"/>
    <cellStyle name="Normal 2 4 15" xfId="552"/>
    <cellStyle name="Normal 2 4 16" xfId="553"/>
    <cellStyle name="Normal 2 4 17" xfId="554"/>
    <cellStyle name="Normal 2 4 18" xfId="555"/>
    <cellStyle name="Normal 2 4 19" xfId="556"/>
    <cellStyle name="Normal 2 4 2" xfId="557"/>
    <cellStyle name="Normal 2 4 20" xfId="558"/>
    <cellStyle name="Normal 2 4 21" xfId="559"/>
    <cellStyle name="Normal 2 4 22" xfId="560"/>
    <cellStyle name="Normal 2 4 23" xfId="561"/>
    <cellStyle name="Normal 2 4 24" xfId="562"/>
    <cellStyle name="Normal 2 4 25" xfId="563"/>
    <cellStyle name="Normal 2 4 26" xfId="564"/>
    <cellStyle name="Normal 2 4 27" xfId="565"/>
    <cellStyle name="Normal 2 4 3" xfId="566"/>
    <cellStyle name="Normal 2 4 4" xfId="567"/>
    <cellStyle name="Normal 2 4 5" xfId="568"/>
    <cellStyle name="Normal 2 4 6" xfId="569"/>
    <cellStyle name="Normal 2 4 7" xfId="570"/>
    <cellStyle name="Normal 2 4 8" xfId="571"/>
    <cellStyle name="Normal 2 4 9" xfId="572"/>
    <cellStyle name="Normal 2 5" xfId="573"/>
    <cellStyle name="Normal 2 5 10" xfId="574"/>
    <cellStyle name="Normal 2 5 11" xfId="575"/>
    <cellStyle name="Normal 2 5 12" xfId="576"/>
    <cellStyle name="Normal 2 5 13" xfId="577"/>
    <cellStyle name="Normal 2 5 14" xfId="578"/>
    <cellStyle name="Normal 2 5 15" xfId="579"/>
    <cellStyle name="Normal 2 5 16" xfId="580"/>
    <cellStyle name="Normal 2 5 17" xfId="581"/>
    <cellStyle name="Normal 2 5 18" xfId="582"/>
    <cellStyle name="Normal 2 5 19" xfId="583"/>
    <cellStyle name="Normal 2 5 2" xfId="584"/>
    <cellStyle name="Normal 2 5 20" xfId="585"/>
    <cellStyle name="Normal 2 5 21" xfId="586"/>
    <cellStyle name="Normal 2 5 3" xfId="587"/>
    <cellStyle name="Normal 2 5 4" xfId="588"/>
    <cellStyle name="Normal 2 5 5" xfId="589"/>
    <cellStyle name="Normal 2 5 6" xfId="590"/>
    <cellStyle name="Normal 2 5 7" xfId="591"/>
    <cellStyle name="Normal 2 5 8" xfId="592"/>
    <cellStyle name="Normal 2 5 9" xfId="593"/>
    <cellStyle name="Normal 2 6" xfId="594"/>
    <cellStyle name="Normal 2 6 10" xfId="595"/>
    <cellStyle name="Normal 2 6 11" xfId="596"/>
    <cellStyle name="Normal 2 6 12" xfId="597"/>
    <cellStyle name="Normal 2 6 13" xfId="598"/>
    <cellStyle name="Normal 2 6 14" xfId="599"/>
    <cellStyle name="Normal 2 6 15" xfId="600"/>
    <cellStyle name="Normal 2 6 16" xfId="601"/>
    <cellStyle name="Normal 2 6 17" xfId="602"/>
    <cellStyle name="Normal 2 6 18" xfId="603"/>
    <cellStyle name="Normal 2 6 19" xfId="604"/>
    <cellStyle name="Normal 2 6 2" xfId="605"/>
    <cellStyle name="Normal 2 6 20" xfId="606"/>
    <cellStyle name="Normal 2 6 21" xfId="607"/>
    <cellStyle name="Normal 2 6 3" xfId="608"/>
    <cellStyle name="Normal 2 6 4" xfId="609"/>
    <cellStyle name="Normal 2 6 5" xfId="610"/>
    <cellStyle name="Normal 2 6 6" xfId="611"/>
    <cellStyle name="Normal 2 6 7" xfId="612"/>
    <cellStyle name="Normal 2 6 8" xfId="613"/>
    <cellStyle name="Normal 2 6 9" xfId="614"/>
    <cellStyle name="Normal 2 7" xfId="615"/>
    <cellStyle name="Normal 2 7 10" xfId="616"/>
    <cellStyle name="Normal 2 7 11" xfId="617"/>
    <cellStyle name="Normal 2 7 12" xfId="618"/>
    <cellStyle name="Normal 2 7 13" xfId="619"/>
    <cellStyle name="Normal 2 7 14" xfId="620"/>
    <cellStyle name="Normal 2 7 2" xfId="621"/>
    <cellStyle name="Normal 2 7 3" xfId="622"/>
    <cellStyle name="Normal 2 7 4" xfId="623"/>
    <cellStyle name="Normal 2 7 5" xfId="624"/>
    <cellStyle name="Normal 2 7 6" xfId="625"/>
    <cellStyle name="Normal 2 7 7" xfId="626"/>
    <cellStyle name="Normal 2 7 8" xfId="627"/>
    <cellStyle name="Normal 2 7 9" xfId="628"/>
    <cellStyle name="Normal 2 8" xfId="629"/>
    <cellStyle name="Normal 2 8 10" xfId="630"/>
    <cellStyle name="Normal 2 8 11" xfId="631"/>
    <cellStyle name="Normal 2 8 2" xfId="632"/>
    <cellStyle name="Normal 2 8 3" xfId="633"/>
    <cellStyle name="Normal 2 8 4" xfId="634"/>
    <cellStyle name="Normal 2 8 5" xfId="635"/>
    <cellStyle name="Normal 2 8 6" xfId="636"/>
    <cellStyle name="Normal 2 8 7" xfId="637"/>
    <cellStyle name="Normal 2 8 8" xfId="638"/>
    <cellStyle name="Normal 2 8 9" xfId="639"/>
    <cellStyle name="Normal 2 9" xfId="640"/>
    <cellStyle name="Normal 2 9 2" xfId="641"/>
    <cellStyle name="Normal 2 9 3" xfId="642"/>
    <cellStyle name="Normal 2 9 4" xfId="643"/>
    <cellStyle name="Normal 2 9 5" xfId="644"/>
    <cellStyle name="Normal 2 9 6" xfId="645"/>
    <cellStyle name="Normal 2 9 7" xfId="646"/>
    <cellStyle name="Normal 2 9 8" xfId="647"/>
    <cellStyle name="Normal 2 9 9" xfId="648"/>
    <cellStyle name="Normal 3" xfId="649"/>
    <cellStyle name="Normal 3 10" xfId="650"/>
    <cellStyle name="Normal 3 10 2" xfId="651"/>
    <cellStyle name="Normal 3 11" xfId="652"/>
    <cellStyle name="Normal 3 11 2" xfId="653"/>
    <cellStyle name="Normal 3 12" xfId="654"/>
    <cellStyle name="Normal 3 12 2" xfId="655"/>
    <cellStyle name="Normal 3 13" xfId="656"/>
    <cellStyle name="Normal 3 13 2" xfId="657"/>
    <cellStyle name="Normal 3 14" xfId="658"/>
    <cellStyle name="Normal 3 14 2" xfId="659"/>
    <cellStyle name="Normal 3 15" xfId="660"/>
    <cellStyle name="Normal 3 15 2" xfId="661"/>
    <cellStyle name="Normal 3 16" xfId="662"/>
    <cellStyle name="Normal 3 2" xfId="663"/>
    <cellStyle name="Normal 3 2 2" xfId="664"/>
    <cellStyle name="Normal 3 2 2 2" xfId="665"/>
    <cellStyle name="Normal 3 2 3" xfId="666"/>
    <cellStyle name="Normal 3 2 4" xfId="667"/>
    <cellStyle name="Normal 3 3" xfId="668"/>
    <cellStyle name="Normal 3 3 2" xfId="669"/>
    <cellStyle name="Normal 3 3 2 2" xfId="670"/>
    <cellStyle name="Normal 3 3 3" xfId="671"/>
    <cellStyle name="Normal 3 3 4" xfId="672"/>
    <cellStyle name="Normal 3 4" xfId="673"/>
    <cellStyle name="Normal 3 4 2" xfId="674"/>
    <cellStyle name="Normal 3 4 2 2" xfId="675"/>
    <cellStyle name="Normal 3 4 3" xfId="676"/>
    <cellStyle name="Normal 3 4 4" xfId="677"/>
    <cellStyle name="Normal 3 5" xfId="678"/>
    <cellStyle name="Normal 3 5 2" xfId="679"/>
    <cellStyle name="Normal 3 5 3" xfId="680"/>
    <cellStyle name="Normal 3 6" xfId="681"/>
    <cellStyle name="Normal 3 6 2" xfId="682"/>
    <cellStyle name="Normal 3 6 3" xfId="683"/>
    <cellStyle name="Normal 3 7" xfId="684"/>
    <cellStyle name="Normal 3 7 2" xfId="685"/>
    <cellStyle name="Normal 3 7 3" xfId="686"/>
    <cellStyle name="Normal 3 8" xfId="687"/>
    <cellStyle name="Normal 3 8 2" xfId="688"/>
    <cellStyle name="Normal 3 8 3" xfId="689"/>
    <cellStyle name="Normal 3 9" xfId="690"/>
    <cellStyle name="Normal 3 9 2" xfId="691"/>
    <cellStyle name="Normal 4" xfId="692"/>
    <cellStyle name="Normal 4 10" xfId="693"/>
    <cellStyle name="Normal 4 10 2" xfId="694"/>
    <cellStyle name="Normal 4 11" xfId="695"/>
    <cellStyle name="Normal 4 11 2" xfId="696"/>
    <cellStyle name="Normal 4 12" xfId="697"/>
    <cellStyle name="Normal 4 12 2" xfId="698"/>
    <cellStyle name="Normal 4 13" xfId="699"/>
    <cellStyle name="Normal 4 13 2" xfId="700"/>
    <cellStyle name="Normal 4 14" xfId="701"/>
    <cellStyle name="Normal 4 14 2" xfId="702"/>
    <cellStyle name="Normal 4 15" xfId="703"/>
    <cellStyle name="Normal 4 15 2" xfId="704"/>
    <cellStyle name="Normal 4 16" xfId="705"/>
    <cellStyle name="Normal 4 16 2" xfId="706"/>
    <cellStyle name="Normal 4 17" xfId="707"/>
    <cellStyle name="Normal 4 17 2" xfId="708"/>
    <cellStyle name="Normal 4 18" xfId="709"/>
    <cellStyle name="Normal 4 18 2" xfId="710"/>
    <cellStyle name="Normal 4 19" xfId="711"/>
    <cellStyle name="Normal 4 19 2" xfId="712"/>
    <cellStyle name="Normal 4 2" xfId="713"/>
    <cellStyle name="Normal 4 2 2" xfId="714"/>
    <cellStyle name="Normal 4 20" xfId="715"/>
    <cellStyle name="Normal 4 20 2" xfId="716"/>
    <cellStyle name="Normal 4 21" xfId="717"/>
    <cellStyle name="Normal 4 22" xfId="718"/>
    <cellStyle name="Normal 4 23" xfId="719"/>
    <cellStyle name="Normal 4 24" xfId="720"/>
    <cellStyle name="Normal 4 3" xfId="721"/>
    <cellStyle name="Normal 4 3 2" xfId="722"/>
    <cellStyle name="Normal 4 4" xfId="723"/>
    <cellStyle name="Normal 4 4 2" xfId="724"/>
    <cellStyle name="Normal 4 5" xfId="725"/>
    <cellStyle name="Normal 4 5 2" xfId="726"/>
    <cellStyle name="Normal 4 6" xfId="727"/>
    <cellStyle name="Normal 4 6 2" xfId="728"/>
    <cellStyle name="Normal 4 7" xfId="729"/>
    <cellStyle name="Normal 4 7 2" xfId="730"/>
    <cellStyle name="Normal 4 8" xfId="731"/>
    <cellStyle name="Normal 4 8 2" xfId="732"/>
    <cellStyle name="Normal 4 9" xfId="733"/>
    <cellStyle name="Normal 4 9 2" xfId="734"/>
    <cellStyle name="Normal 5" xfId="735"/>
    <cellStyle name="Normal 5 10" xfId="736"/>
    <cellStyle name="Normal 5 10 2" xfId="737"/>
    <cellStyle name="Normal 5 11" xfId="738"/>
    <cellStyle name="Normal 5 11 2" xfId="739"/>
    <cellStyle name="Normal 5 12" xfId="740"/>
    <cellStyle name="Normal 5 12 2" xfId="741"/>
    <cellStyle name="Normal 5 13" xfId="742"/>
    <cellStyle name="Normal 5 13 2" xfId="743"/>
    <cellStyle name="Normal 5 14" xfId="744"/>
    <cellStyle name="Normal 5 14 2" xfId="745"/>
    <cellStyle name="Normal 5 15" xfId="746"/>
    <cellStyle name="Normal 5 15 2" xfId="747"/>
    <cellStyle name="Normal 5 16" xfId="748"/>
    <cellStyle name="Normal 5 16 2" xfId="749"/>
    <cellStyle name="Normal 5 17" xfId="750"/>
    <cellStyle name="Normal 5 17 2" xfId="751"/>
    <cellStyle name="Normal 5 18" xfId="752"/>
    <cellStyle name="Normal 5 18 2" xfId="753"/>
    <cellStyle name="Normal 5 19" xfId="754"/>
    <cellStyle name="Normal 5 2" xfId="755"/>
    <cellStyle name="Normal 5 2 2" xfId="756"/>
    <cellStyle name="Normal 5 2 3" xfId="757"/>
    <cellStyle name="Normal 5 2 4" xfId="758"/>
    <cellStyle name="Normal 5 20" xfId="759"/>
    <cellStyle name="Normal 5 21" xfId="760"/>
    <cellStyle name="Normal 5 3" xfId="761"/>
    <cellStyle name="Normal 5 3 2" xfId="762"/>
    <cellStyle name="Normal 5 4" xfId="763"/>
    <cellStyle name="Normal 5 4 2" xfId="764"/>
    <cellStyle name="Normal 5 5" xfId="765"/>
    <cellStyle name="Normal 5 5 2" xfId="766"/>
    <cellStyle name="Normal 5 6" xfId="767"/>
    <cellStyle name="Normal 5 6 2" xfId="768"/>
    <cellStyle name="Normal 5 7" xfId="769"/>
    <cellStyle name="Normal 5 7 2" xfId="770"/>
    <cellStyle name="Normal 5 8" xfId="771"/>
    <cellStyle name="Normal 5 8 2" xfId="772"/>
    <cellStyle name="Normal 5 9" xfId="773"/>
    <cellStyle name="Normal 5 9 2" xfId="774"/>
    <cellStyle name="Normal 6" xfId="775"/>
    <cellStyle name="Normal 6 10" xfId="776"/>
    <cellStyle name="Normal 6 10 2" xfId="777"/>
    <cellStyle name="Normal 6 11" xfId="778"/>
    <cellStyle name="Normal 6 11 2" xfId="779"/>
    <cellStyle name="Normal 6 12" xfId="780"/>
    <cellStyle name="Normal 6 12 2" xfId="781"/>
    <cellStyle name="Normal 6 13" xfId="782"/>
    <cellStyle name="Normal 6 13 2" xfId="783"/>
    <cellStyle name="Normal 6 14" xfId="784"/>
    <cellStyle name="Normal 6 14 2" xfId="785"/>
    <cellStyle name="Normal 6 15" xfId="786"/>
    <cellStyle name="Normal 6 15 2" xfId="787"/>
    <cellStyle name="Normal 6 16" xfId="788"/>
    <cellStyle name="Normal 6 16 2" xfId="789"/>
    <cellStyle name="Normal 6 17" xfId="790"/>
    <cellStyle name="Normal 6 18" xfId="791"/>
    <cellStyle name="Normal 6 19" xfId="792"/>
    <cellStyle name="Normal 6 2" xfId="793"/>
    <cellStyle name="Normal 6 2 2" xfId="794"/>
    <cellStyle name="Normal 6 2 3" xfId="795"/>
    <cellStyle name="Normal 6 2 4" xfId="796"/>
    <cellStyle name="Normal 6 20" xfId="797"/>
    <cellStyle name="Normal 6 21" xfId="798"/>
    <cellStyle name="Normal 6 3" xfId="799"/>
    <cellStyle name="Normal 6 3 2" xfId="800"/>
    <cellStyle name="Normal 6 4" xfId="801"/>
    <cellStyle name="Normal 6 4 2" xfId="802"/>
    <cellStyle name="Normal 6 5" xfId="803"/>
    <cellStyle name="Normal 6 5 2" xfId="804"/>
    <cellStyle name="Normal 6 6" xfId="805"/>
    <cellStyle name="Normal 6 6 2" xfId="806"/>
    <cellStyle name="Normal 6 7" xfId="807"/>
    <cellStyle name="Normal 6 7 2" xfId="808"/>
    <cellStyle name="Normal 6 8" xfId="809"/>
    <cellStyle name="Normal 6 8 2" xfId="810"/>
    <cellStyle name="Normal 6 9" xfId="811"/>
    <cellStyle name="Normal 6 9 2" xfId="812"/>
    <cellStyle name="Normal 7" xfId="813"/>
    <cellStyle name="Normal 7 10" xfId="814"/>
    <cellStyle name="Normal 7 10 2" xfId="815"/>
    <cellStyle name="Normal 7 11" xfId="816"/>
    <cellStyle name="Normal 7 11 2" xfId="817"/>
    <cellStyle name="Normal 7 12" xfId="818"/>
    <cellStyle name="Normal 7 12 2" xfId="819"/>
    <cellStyle name="Normal 7 13" xfId="820"/>
    <cellStyle name="Normal 7 13 2" xfId="821"/>
    <cellStyle name="Normal 7 14" xfId="822"/>
    <cellStyle name="Normal 7 15" xfId="823"/>
    <cellStyle name="Normal 7 16" xfId="824"/>
    <cellStyle name="Normal 7 2" xfId="825"/>
    <cellStyle name="Normal 7 2 2" xfId="826"/>
    <cellStyle name="Normal 7 3" xfId="827"/>
    <cellStyle name="Normal 7 3 2" xfId="828"/>
    <cellStyle name="Normal 7 4" xfId="829"/>
    <cellStyle name="Normal 7 4 2" xfId="830"/>
    <cellStyle name="Normal 7 5" xfId="831"/>
    <cellStyle name="Normal 7 5 2" xfId="832"/>
    <cellStyle name="Normal 7 6" xfId="833"/>
    <cellStyle name="Normal 7 6 2" xfId="834"/>
    <cellStyle name="Normal 7 7" xfId="835"/>
    <cellStyle name="Normal 7 7 2" xfId="836"/>
    <cellStyle name="Normal 7 8" xfId="837"/>
    <cellStyle name="Normal 7 8 2" xfId="838"/>
    <cellStyle name="Normal 7 9" xfId="839"/>
    <cellStyle name="Normal 7 9 2" xfId="840"/>
    <cellStyle name="Normal 8" xfId="841"/>
    <cellStyle name="Normal 8 10" xfId="842"/>
    <cellStyle name="Normal 8 10 2" xfId="843"/>
    <cellStyle name="Normal 8 11" xfId="844"/>
    <cellStyle name="Normal 8 11 2" xfId="845"/>
    <cellStyle name="Normal 8 2" xfId="846"/>
    <cellStyle name="Normal 8 2 2" xfId="847"/>
    <cellStyle name="Normal 8 3" xfId="848"/>
    <cellStyle name="Normal 8 3 2" xfId="849"/>
    <cellStyle name="Normal 8 4" xfId="850"/>
    <cellStyle name="Normal 8 4 2" xfId="851"/>
    <cellStyle name="Normal 8 5" xfId="852"/>
    <cellStyle name="Normal 8 5 2" xfId="853"/>
    <cellStyle name="Normal 8 6" xfId="854"/>
    <cellStyle name="Normal 8 6 2" xfId="855"/>
    <cellStyle name="Normal 8 7" xfId="856"/>
    <cellStyle name="Normal 8 7 2" xfId="857"/>
    <cellStyle name="Normal 8 8" xfId="858"/>
    <cellStyle name="Normal 8 8 2" xfId="859"/>
    <cellStyle name="Normal 8 9" xfId="860"/>
    <cellStyle name="Normal 8 9 2" xfId="861"/>
    <cellStyle name="Normal 9" xfId="862"/>
    <cellStyle name="Normal 9 10" xfId="863"/>
    <cellStyle name="Normal 9 2" xfId="864"/>
    <cellStyle name="Normal 9 2 2" xfId="865"/>
    <cellStyle name="Normal 9 3" xfId="866"/>
    <cellStyle name="Normal 9 3 2" xfId="867"/>
    <cellStyle name="Normal 9 4" xfId="868"/>
    <cellStyle name="Normal 9 4 2" xfId="869"/>
    <cellStyle name="Normal 9 5" xfId="870"/>
    <cellStyle name="Normal 9 5 2" xfId="871"/>
    <cellStyle name="Normal 9 6" xfId="872"/>
    <cellStyle name="Normal 9 6 2" xfId="873"/>
    <cellStyle name="Normal 9 7" xfId="874"/>
    <cellStyle name="Normal 9 7 2" xfId="875"/>
    <cellStyle name="Normal 9 8" xfId="876"/>
    <cellStyle name="Normal 9 8 2" xfId="877"/>
    <cellStyle name="Normal 9 9" xfId="878"/>
    <cellStyle name="Normal 9 9 2" xfId="879"/>
    <cellStyle name="Percent 11" xfId="880"/>
    <cellStyle name="Percent 2" xfId="881"/>
    <cellStyle name="Percent 2 2" xfId="882"/>
    <cellStyle name="Percent 2 3" xfId="883"/>
    <cellStyle name="Percent 2 3 2" xfId="884"/>
    <cellStyle name="Percent 2 4" xfId="885"/>
    <cellStyle name="Percent 2 5" xfId="886"/>
    <cellStyle name="Percent 2 6" xfId="887"/>
    <cellStyle name="Percent 2 7" xfId="888"/>
    <cellStyle name="Percent 2 8" xfId="889"/>
    <cellStyle name="Percent 2 9" xfId="890"/>
    <cellStyle name="Percent 3" xfId="8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53"/>
  <sheetViews>
    <sheetView tabSelected="1" zoomScale="70" zoomScaleNormal="70" zoomScalePageLayoutView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W43" sqref="W43"/>
    </sheetView>
  </sheetViews>
  <sheetFormatPr defaultColWidth="8.7109375" defaultRowHeight="15"/>
  <cols>
    <col min="1" max="1" width="31.5703125" style="3" customWidth="1"/>
    <col min="2" max="2" width="15.42578125" style="17" bestFit="1" customWidth="1"/>
    <col min="3" max="3" width="18.5703125" style="17" customWidth="1"/>
    <col min="4" max="4" width="14.5703125" style="17" customWidth="1"/>
    <col min="5" max="5" width="19.28515625" style="3" customWidth="1"/>
    <col min="6" max="7" width="14.5703125" style="3" customWidth="1"/>
    <col min="8" max="8" width="15.28515625" style="3" customWidth="1"/>
    <col min="9" max="9" width="14.42578125" style="3" bestFit="1" customWidth="1"/>
    <col min="10" max="10" width="15" style="3" customWidth="1"/>
    <col min="11" max="11" width="15.28515625" style="3" customWidth="1"/>
    <col min="12" max="15" width="14.7109375" style="3" customWidth="1"/>
    <col min="16" max="16" width="16.7109375" style="3" customWidth="1"/>
    <col min="17" max="17" width="18.7109375" style="3" customWidth="1"/>
    <col min="18" max="18" width="19.5703125" style="3" customWidth="1"/>
    <col min="19" max="19" width="16.7109375" style="4" customWidth="1"/>
    <col min="20" max="21" width="16.42578125" style="3" customWidth="1"/>
    <col min="22" max="22" width="0.28515625" style="3" customWidth="1"/>
    <col min="23" max="23" width="15.28515625" style="3" bestFit="1" customWidth="1"/>
    <col min="24" max="16384" width="8.7109375" style="3"/>
  </cols>
  <sheetData>
    <row r="1" spans="1:24" ht="27" customHeight="1">
      <c r="A1" s="38" t="s">
        <v>21</v>
      </c>
      <c r="B1" s="39"/>
      <c r="C1" s="33"/>
      <c r="E1" s="33" t="s">
        <v>0</v>
      </c>
    </row>
    <row r="2" spans="1:24" ht="20.25" customHeight="1">
      <c r="A2" s="79" t="s">
        <v>22</v>
      </c>
      <c r="B2" s="80" t="s">
        <v>1</v>
      </c>
      <c r="C2" s="80"/>
      <c r="D2" s="80"/>
      <c r="E2" s="80"/>
      <c r="F2" s="80" t="s">
        <v>2</v>
      </c>
      <c r="G2" s="80"/>
      <c r="H2" s="80"/>
      <c r="I2" s="80"/>
      <c r="J2" s="76" t="s">
        <v>3</v>
      </c>
      <c r="K2" s="77"/>
      <c r="L2" s="77"/>
      <c r="M2" s="78"/>
      <c r="N2" s="76" t="s">
        <v>4</v>
      </c>
      <c r="O2" s="77" t="s">
        <v>5</v>
      </c>
      <c r="P2" s="77" t="s">
        <v>5</v>
      </c>
      <c r="Q2" s="78"/>
    </row>
    <row r="3" spans="1:24" ht="24" customHeight="1">
      <c r="A3" s="79"/>
      <c r="B3" s="45" t="e">
        <f>#REF!</f>
        <v>#REF!</v>
      </c>
      <c r="C3" s="45" t="e">
        <f>#REF!</f>
        <v>#REF!</v>
      </c>
      <c r="D3" s="45" t="e">
        <f>#REF!</f>
        <v>#REF!</v>
      </c>
      <c r="E3" s="45" t="e">
        <f>#REF!</f>
        <v>#REF!</v>
      </c>
      <c r="F3" s="45" t="e">
        <f>#REF!</f>
        <v>#REF!</v>
      </c>
      <c r="G3" s="45" t="e">
        <f>#REF!</f>
        <v>#REF!</v>
      </c>
      <c r="H3" s="45" t="e">
        <f>#REF!</f>
        <v>#REF!</v>
      </c>
      <c r="I3" s="45" t="e">
        <f>#REF!</f>
        <v>#REF!</v>
      </c>
      <c r="J3" s="45" t="e">
        <f>#REF!</f>
        <v>#REF!</v>
      </c>
      <c r="K3" s="45" t="e">
        <f>#REF!</f>
        <v>#REF!</v>
      </c>
      <c r="L3" s="45" t="e">
        <f>#REF!</f>
        <v>#REF!</v>
      </c>
      <c r="M3" s="45" t="e">
        <f>#REF!</f>
        <v>#REF!</v>
      </c>
      <c r="N3" s="45" t="e">
        <f>#REF!</f>
        <v>#REF!</v>
      </c>
      <c r="O3" s="45" t="e">
        <f>#REF!</f>
        <v>#REF!</v>
      </c>
      <c r="P3" s="45" t="e">
        <f>#REF!</f>
        <v>#REF!</v>
      </c>
      <c r="Q3" s="45" t="e">
        <f>#REF!</f>
        <v>#REF!</v>
      </c>
    </row>
    <row r="4" spans="1:24">
      <c r="A4" s="5" t="s">
        <v>23</v>
      </c>
      <c r="B4" s="6">
        <v>87318.778097660019</v>
      </c>
      <c r="C4" s="6">
        <v>83001.580783829966</v>
      </c>
      <c r="D4" s="9">
        <v>115763.22518076001</v>
      </c>
      <c r="E4" s="8">
        <f>SUM(B4:D4)</f>
        <v>286083.58406224998</v>
      </c>
      <c r="F4" s="6">
        <v>88397.410437930026</v>
      </c>
      <c r="G4" s="6">
        <v>89865.218672560004</v>
      </c>
      <c r="H4" s="6">
        <v>161151.48343051004</v>
      </c>
      <c r="I4" s="8">
        <f>SUM(F4:H4)</f>
        <v>339414.11254100007</v>
      </c>
      <c r="J4" s="7">
        <v>93528.2</v>
      </c>
      <c r="K4" s="6">
        <v>81534.600000000006</v>
      </c>
      <c r="L4" s="6">
        <v>112716.7</v>
      </c>
      <c r="M4" s="8">
        <f>SUM(J4:L4)</f>
        <v>287779.5</v>
      </c>
      <c r="N4" s="6">
        <v>77824.600000000006</v>
      </c>
      <c r="O4" s="6">
        <v>85832.7</v>
      </c>
      <c r="P4" s="6">
        <v>145416</v>
      </c>
      <c r="Q4" s="8">
        <f>SUM(N4:P4)</f>
        <v>309073.3</v>
      </c>
      <c r="R4" s="16">
        <f>E4+I4+M4+Q4</f>
        <v>1222350.49660325</v>
      </c>
      <c r="S4" s="4">
        <f t="shared" ref="S4:S27" si="0">R4+R49</f>
        <v>1895839.9015381299</v>
      </c>
      <c r="T4" s="17"/>
      <c r="U4" s="58">
        <f>S4</f>
        <v>1895839.9015381299</v>
      </c>
    </row>
    <row r="5" spans="1:24">
      <c r="A5" s="5" t="s">
        <v>24</v>
      </c>
      <c r="B5" s="6">
        <v>49553.748703479985</v>
      </c>
      <c r="C5" s="6">
        <v>44136.660070549995</v>
      </c>
      <c r="D5" s="9">
        <v>61953.649383120021</v>
      </c>
      <c r="E5" s="8">
        <f>SUM(B5:D5)</f>
        <v>155644.05815714999</v>
      </c>
      <c r="F5" s="6">
        <v>56715.883080789994</v>
      </c>
      <c r="G5" s="6">
        <v>50529.096494350008</v>
      </c>
      <c r="H5" s="6">
        <v>81544.660246379994</v>
      </c>
      <c r="I5" s="8">
        <f>SUM(F5:H5)</f>
        <v>188789.63982151999</v>
      </c>
      <c r="J5" s="7">
        <v>62825.3</v>
      </c>
      <c r="K5" s="6">
        <v>60093.8</v>
      </c>
      <c r="L5" s="6">
        <v>68184.399999999994</v>
      </c>
      <c r="M5" s="8">
        <f>SUM(J5:L5)</f>
        <v>191103.5</v>
      </c>
      <c r="N5" s="6">
        <v>55683.1</v>
      </c>
      <c r="O5" s="6">
        <v>53975.9</v>
      </c>
      <c r="P5" s="6">
        <v>83056.100000000006</v>
      </c>
      <c r="Q5" s="8">
        <f>SUM(N5:P5)</f>
        <v>192715.1</v>
      </c>
      <c r="R5" s="16">
        <f t="shared" ref="R5:R42" si="1">E5+I5+M5+Q5</f>
        <v>728252.29797866999</v>
      </c>
      <c r="S5" s="4">
        <f t="shared" si="0"/>
        <v>955484.20811867889</v>
      </c>
      <c r="T5" s="17"/>
      <c r="U5" s="58">
        <f>S5</f>
        <v>955484.20811867889</v>
      </c>
    </row>
    <row r="6" spans="1:24">
      <c r="A6" s="5" t="s">
        <v>25</v>
      </c>
      <c r="B6" s="6">
        <v>31398.496591169991</v>
      </c>
      <c r="C6" s="6">
        <v>28450.02630515999</v>
      </c>
      <c r="D6" s="9">
        <v>36647.39388227</v>
      </c>
      <c r="E6" s="8">
        <f t="shared" ref="E6:E35" si="2">SUM(B6:D6)</f>
        <v>96495.916778599989</v>
      </c>
      <c r="F6" s="6">
        <v>30091.176093209997</v>
      </c>
      <c r="G6" s="6">
        <v>28624.216404910003</v>
      </c>
      <c r="H6" s="6">
        <v>52921.64414502</v>
      </c>
      <c r="I6" s="8">
        <f t="shared" ref="I6:I34" si="3">SUM(F6:H6)</f>
        <v>111637.03664313999</v>
      </c>
      <c r="J6" s="7">
        <v>36366.1</v>
      </c>
      <c r="K6" s="6">
        <v>31418.1</v>
      </c>
      <c r="L6" s="6">
        <v>39931.800000000003</v>
      </c>
      <c r="M6" s="8">
        <f>SUM(J6:L6)</f>
        <v>107716</v>
      </c>
      <c r="N6" s="6">
        <v>32014.7</v>
      </c>
      <c r="O6" s="6">
        <v>35542.6</v>
      </c>
      <c r="P6" s="6">
        <v>46371.9</v>
      </c>
      <c r="Q6" s="8">
        <f t="shared" ref="Q6:Q41" si="4">SUM(N6:P6)</f>
        <v>113929.20000000001</v>
      </c>
      <c r="R6" s="16">
        <f t="shared" si="1"/>
        <v>429778.15342173999</v>
      </c>
      <c r="S6" s="4">
        <f t="shared" si="0"/>
        <v>624954.92738749995</v>
      </c>
      <c r="T6" s="17"/>
      <c r="U6" s="58">
        <f>S6</f>
        <v>624954.92738749995</v>
      </c>
    </row>
    <row r="7" spans="1:24">
      <c r="A7" s="5" t="s">
        <v>26</v>
      </c>
      <c r="B7" s="6">
        <v>8314.6411397299998</v>
      </c>
      <c r="C7" s="6">
        <v>8846.1355940400008</v>
      </c>
      <c r="D7" s="9">
        <v>11171.66555754</v>
      </c>
      <c r="E7" s="8">
        <f t="shared" si="2"/>
        <v>28332.442291309999</v>
      </c>
      <c r="F7" s="6">
        <v>9892.6306936700003</v>
      </c>
      <c r="G7" s="6">
        <v>9679.6690639700028</v>
      </c>
      <c r="H7" s="6">
        <v>15771.397298959997</v>
      </c>
      <c r="I7" s="8">
        <f t="shared" si="3"/>
        <v>35343.697056599995</v>
      </c>
      <c r="J7" s="7">
        <v>10282</v>
      </c>
      <c r="K7" s="6">
        <v>9263.6</v>
      </c>
      <c r="L7" s="6">
        <v>12890.7</v>
      </c>
      <c r="M7" s="8">
        <f t="shared" ref="M7:M35" si="5">SUM(J7:L7)</f>
        <v>32436.3</v>
      </c>
      <c r="N7" s="6">
        <v>9909.2000000000007</v>
      </c>
      <c r="O7" s="6">
        <v>9727.1</v>
      </c>
      <c r="P7" s="6">
        <v>15471.5</v>
      </c>
      <c r="Q7" s="8">
        <f t="shared" si="4"/>
        <v>35107.800000000003</v>
      </c>
      <c r="R7" s="16">
        <f t="shared" si="1"/>
        <v>131220.23934790998</v>
      </c>
      <c r="S7" s="4">
        <f t="shared" si="0"/>
        <v>198535.43872524</v>
      </c>
      <c r="T7" s="17">
        <f>W7+S98</f>
        <v>14803799.27159534</v>
      </c>
      <c r="U7" s="58">
        <f>S7</f>
        <v>198535.43872524</v>
      </c>
      <c r="W7" s="58">
        <f>U4+U5+U6+U7+U29+U28</f>
        <v>3934668.0769800991</v>
      </c>
      <c r="X7" s="3">
        <v>1</v>
      </c>
    </row>
    <row r="8" spans="1:24" s="70" customFormat="1">
      <c r="A8" s="61" t="s">
        <v>27</v>
      </c>
      <c r="B8" s="62">
        <v>14620.983431620001</v>
      </c>
      <c r="C8" s="62">
        <v>13520.979545000002</v>
      </c>
      <c r="D8" s="63">
        <v>19616.121189819994</v>
      </c>
      <c r="E8" s="64">
        <f t="shared" si="2"/>
        <v>47758.084166439992</v>
      </c>
      <c r="F8" s="62">
        <v>13637.605041489998</v>
      </c>
      <c r="G8" s="62">
        <v>15208.759923810003</v>
      </c>
      <c r="H8" s="62">
        <v>25638.755636670005</v>
      </c>
      <c r="I8" s="64">
        <f t="shared" si="3"/>
        <v>54485.120601970004</v>
      </c>
      <c r="J8" s="65">
        <v>14356.8</v>
      </c>
      <c r="K8" s="62">
        <v>13843.3</v>
      </c>
      <c r="L8" s="62">
        <v>18345.5</v>
      </c>
      <c r="M8" s="64">
        <f t="shared" si="5"/>
        <v>46545.599999999999</v>
      </c>
      <c r="N8" s="62">
        <v>12777.8</v>
      </c>
      <c r="O8" s="62">
        <v>15032.1</v>
      </c>
      <c r="P8" s="62">
        <v>21691.7</v>
      </c>
      <c r="Q8" s="64">
        <f t="shared" si="4"/>
        <v>49501.600000000006</v>
      </c>
      <c r="R8" s="66">
        <f t="shared" si="1"/>
        <v>198290.40476840999</v>
      </c>
      <c r="S8" s="67">
        <f t="shared" si="0"/>
        <v>298600.25370786001</v>
      </c>
      <c r="T8" s="68"/>
      <c r="U8" s="69">
        <f t="shared" ref="U8:U27" si="6">S8+R101</f>
        <v>474061.68198722001</v>
      </c>
      <c r="W8" s="71">
        <f>U8+R83</f>
        <v>743451.16734571871</v>
      </c>
      <c r="X8" s="70">
        <v>2</v>
      </c>
    </row>
    <row r="9" spans="1:24">
      <c r="A9" s="5" t="s">
        <v>28</v>
      </c>
      <c r="B9" s="6">
        <v>5311.9428438899995</v>
      </c>
      <c r="C9" s="6">
        <v>5150.7561637199997</v>
      </c>
      <c r="D9" s="9">
        <v>6587.1648623099973</v>
      </c>
      <c r="E9" s="8">
        <f t="shared" si="2"/>
        <v>17049.863869919995</v>
      </c>
      <c r="F9" s="6">
        <v>5017.7319098200005</v>
      </c>
      <c r="G9" s="6">
        <v>4854.0471995400003</v>
      </c>
      <c r="H9" s="6">
        <v>7162.329232359999</v>
      </c>
      <c r="I9" s="8">
        <f t="shared" si="3"/>
        <v>17034.108341719999</v>
      </c>
      <c r="J9" s="7">
        <v>5552.9</v>
      </c>
      <c r="K9" s="6">
        <v>5359.1</v>
      </c>
      <c r="L9" s="6">
        <v>7797.5</v>
      </c>
      <c r="M9" s="8">
        <f t="shared" si="5"/>
        <v>18709.5</v>
      </c>
      <c r="N9" s="6">
        <v>5284.3</v>
      </c>
      <c r="O9" s="6">
        <v>5457.7</v>
      </c>
      <c r="P9" s="6">
        <v>7394.3</v>
      </c>
      <c r="Q9" s="8">
        <f t="shared" si="4"/>
        <v>18136.3</v>
      </c>
      <c r="R9" s="16">
        <f t="shared" si="1"/>
        <v>70929.772211639996</v>
      </c>
      <c r="S9" s="4">
        <f t="shared" si="0"/>
        <v>104248.91873967</v>
      </c>
      <c r="T9" s="17"/>
      <c r="U9" s="58">
        <f t="shared" si="6"/>
        <v>115722.73531146999</v>
      </c>
      <c r="X9" s="3">
        <v>13</v>
      </c>
    </row>
    <row r="10" spans="1:24">
      <c r="A10" s="5" t="s">
        <v>29</v>
      </c>
      <c r="B10" s="6">
        <v>14176.633526319998</v>
      </c>
      <c r="C10" s="6">
        <v>14296.391487790001</v>
      </c>
      <c r="D10" s="9">
        <v>16397.260721980008</v>
      </c>
      <c r="E10" s="8">
        <f t="shared" si="2"/>
        <v>44870.285736090009</v>
      </c>
      <c r="F10" s="6">
        <v>14346.415589870001</v>
      </c>
      <c r="G10" s="6">
        <v>13770.673471919999</v>
      </c>
      <c r="H10" s="6">
        <v>18516.167566550008</v>
      </c>
      <c r="I10" s="8">
        <f t="shared" si="3"/>
        <v>46633.256628340008</v>
      </c>
      <c r="J10" s="7">
        <v>13904.1</v>
      </c>
      <c r="K10" s="6">
        <v>15194.7</v>
      </c>
      <c r="L10" s="6">
        <v>18211.3</v>
      </c>
      <c r="M10" s="8">
        <f t="shared" si="5"/>
        <v>47310.100000000006</v>
      </c>
      <c r="N10" s="6">
        <v>14522.3</v>
      </c>
      <c r="O10" s="6">
        <v>15431.7</v>
      </c>
      <c r="P10" s="6">
        <v>17988.8</v>
      </c>
      <c r="Q10" s="8">
        <f t="shared" si="4"/>
        <v>47942.8</v>
      </c>
      <c r="R10" s="16">
        <f t="shared" si="1"/>
        <v>186756.44236443</v>
      </c>
      <c r="S10" s="4">
        <f t="shared" si="0"/>
        <v>203335.74929984999</v>
      </c>
      <c r="T10" s="17"/>
      <c r="U10" s="58">
        <f t="shared" si="6"/>
        <v>205828.86210658</v>
      </c>
      <c r="X10" s="3">
        <v>8</v>
      </c>
    </row>
    <row r="11" spans="1:24">
      <c r="A11" s="5" t="s">
        <v>30</v>
      </c>
      <c r="B11" s="6">
        <v>3293.9580013499999</v>
      </c>
      <c r="C11" s="6">
        <v>3284.9574487499999</v>
      </c>
      <c r="D11" s="9">
        <v>4241.6775139800002</v>
      </c>
      <c r="E11" s="8">
        <f t="shared" si="2"/>
        <v>10820.592964079999</v>
      </c>
      <c r="F11" s="6">
        <v>3675.2842732699992</v>
      </c>
      <c r="G11" s="6">
        <v>3374.9284862599993</v>
      </c>
      <c r="H11" s="6">
        <v>4897.7652080399994</v>
      </c>
      <c r="I11" s="8">
        <f t="shared" si="3"/>
        <v>11947.977967569997</v>
      </c>
      <c r="J11" s="7">
        <v>3882</v>
      </c>
      <c r="K11" s="6">
        <v>3718.1</v>
      </c>
      <c r="L11" s="6">
        <v>4646.3</v>
      </c>
      <c r="M11" s="8">
        <f t="shared" si="5"/>
        <v>12246.400000000001</v>
      </c>
      <c r="N11" s="6">
        <v>3669.6</v>
      </c>
      <c r="O11" s="6">
        <v>3901.3</v>
      </c>
      <c r="P11" s="6">
        <v>5622.2</v>
      </c>
      <c r="Q11" s="8">
        <f t="shared" si="4"/>
        <v>13193.099999999999</v>
      </c>
      <c r="R11" s="16">
        <f t="shared" si="1"/>
        <v>48208.070931649992</v>
      </c>
      <c r="S11" s="4">
        <f t="shared" si="0"/>
        <v>60477.30685452999</v>
      </c>
      <c r="T11" s="17"/>
      <c r="U11" s="58">
        <f t="shared" si="6"/>
        <v>60774.059240369992</v>
      </c>
    </row>
    <row r="12" spans="1:24">
      <c r="A12" s="5" t="s">
        <v>31</v>
      </c>
      <c r="B12" s="6">
        <v>3842.7940053699999</v>
      </c>
      <c r="C12" s="6">
        <v>3829.0683505999996</v>
      </c>
      <c r="D12" s="9">
        <v>4730.3914004999988</v>
      </c>
      <c r="E12" s="8">
        <f t="shared" si="2"/>
        <v>12402.253756469998</v>
      </c>
      <c r="F12" s="6">
        <v>4079.1657455</v>
      </c>
      <c r="G12" s="6">
        <v>3902.4402802100008</v>
      </c>
      <c r="H12" s="6">
        <v>5338.0211699699985</v>
      </c>
      <c r="I12" s="8">
        <f t="shared" si="3"/>
        <v>13319.627195679999</v>
      </c>
      <c r="J12" s="7">
        <v>4067.3</v>
      </c>
      <c r="K12" s="6">
        <v>4091.4</v>
      </c>
      <c r="L12" s="6">
        <v>4567.1000000000004</v>
      </c>
      <c r="M12" s="8">
        <f t="shared" si="5"/>
        <v>12725.800000000001</v>
      </c>
      <c r="N12" s="6">
        <v>4029.6</v>
      </c>
      <c r="O12" s="6">
        <v>3964.3</v>
      </c>
      <c r="P12" s="6">
        <v>5287.5</v>
      </c>
      <c r="Q12" s="8">
        <f t="shared" si="4"/>
        <v>13281.4</v>
      </c>
      <c r="R12" s="16">
        <f t="shared" si="1"/>
        <v>51729.080952149998</v>
      </c>
      <c r="S12" s="4">
        <f t="shared" si="0"/>
        <v>55949.541584313985</v>
      </c>
      <c r="T12" s="17"/>
      <c r="U12" s="58">
        <f t="shared" si="6"/>
        <v>199510.41742103288</v>
      </c>
      <c r="X12" s="3">
        <v>9</v>
      </c>
    </row>
    <row r="13" spans="1:24">
      <c r="A13" s="5" t="s">
        <v>32</v>
      </c>
      <c r="B13" s="6">
        <v>2326.490102404</v>
      </c>
      <c r="C13" s="6">
        <v>2153.9496599799995</v>
      </c>
      <c r="D13" s="9">
        <v>2871.0392465399991</v>
      </c>
      <c r="E13" s="8">
        <f t="shared" si="2"/>
        <v>7351.4790089239987</v>
      </c>
      <c r="F13" s="6">
        <v>2311.72665603</v>
      </c>
      <c r="G13" s="6">
        <v>2376.4158186299996</v>
      </c>
      <c r="H13" s="6">
        <v>3221.841504120001</v>
      </c>
      <c r="I13" s="8">
        <f t="shared" si="3"/>
        <v>7909.9839787800011</v>
      </c>
      <c r="J13" s="7">
        <v>2535.1999999999998</v>
      </c>
      <c r="K13" s="6">
        <v>2433.3000000000002</v>
      </c>
      <c r="L13" s="6">
        <v>3146.9</v>
      </c>
      <c r="M13" s="8">
        <f t="shared" si="5"/>
        <v>8115.4</v>
      </c>
      <c r="N13" s="6">
        <v>2447.6</v>
      </c>
      <c r="O13" s="6">
        <v>2360.1999999999998</v>
      </c>
      <c r="P13" s="6">
        <v>3509.3</v>
      </c>
      <c r="Q13" s="8">
        <f t="shared" si="4"/>
        <v>8317.0999999999985</v>
      </c>
      <c r="R13" s="16">
        <f t="shared" si="1"/>
        <v>31693.962987703999</v>
      </c>
      <c r="S13" s="4">
        <f t="shared" si="0"/>
        <v>34953.914908894003</v>
      </c>
      <c r="T13" s="17"/>
      <c r="U13" s="58">
        <f t="shared" si="6"/>
        <v>43687.741686043999</v>
      </c>
    </row>
    <row r="14" spans="1:24">
      <c r="A14" s="5" t="s">
        <v>33</v>
      </c>
      <c r="B14" s="6">
        <v>6148.8012859500004</v>
      </c>
      <c r="C14" s="6">
        <v>5730.3451831899993</v>
      </c>
      <c r="D14" s="9">
        <v>7513.5074804400001</v>
      </c>
      <c r="E14" s="8">
        <f t="shared" si="2"/>
        <v>19392.653949579999</v>
      </c>
      <c r="F14" s="6">
        <v>6456.16309834</v>
      </c>
      <c r="G14" s="6">
        <v>5415.0173162400015</v>
      </c>
      <c r="H14" s="6">
        <v>9418.921291659999</v>
      </c>
      <c r="I14" s="8">
        <f t="shared" si="3"/>
        <v>21290.101706239999</v>
      </c>
      <c r="J14" s="7">
        <v>6276.2</v>
      </c>
      <c r="K14" s="6">
        <v>6285.7</v>
      </c>
      <c r="L14" s="6">
        <v>7703.9</v>
      </c>
      <c r="M14" s="8">
        <f t="shared" si="5"/>
        <v>20265.8</v>
      </c>
      <c r="N14" s="6">
        <v>6165.6</v>
      </c>
      <c r="O14" s="6">
        <v>6255.1</v>
      </c>
      <c r="P14" s="6">
        <v>9001.7999999999993</v>
      </c>
      <c r="Q14" s="8">
        <f t="shared" si="4"/>
        <v>21422.5</v>
      </c>
      <c r="R14" s="16">
        <f t="shared" si="1"/>
        <v>82371.055655820004</v>
      </c>
      <c r="S14" s="4">
        <f t="shared" si="0"/>
        <v>105331.024454167</v>
      </c>
      <c r="T14" s="17"/>
      <c r="U14" s="58">
        <f t="shared" si="6"/>
        <v>330646.43617868697</v>
      </c>
      <c r="X14" s="3">
        <v>3</v>
      </c>
    </row>
    <row r="15" spans="1:24">
      <c r="A15" s="5" t="s">
        <v>34</v>
      </c>
      <c r="B15" s="6">
        <v>1797.1515944199996</v>
      </c>
      <c r="C15" s="6">
        <v>1772.7294881199998</v>
      </c>
      <c r="D15" s="9">
        <v>1945.9926723900001</v>
      </c>
      <c r="E15" s="8">
        <f t="shared" si="2"/>
        <v>5515.8737549299994</v>
      </c>
      <c r="F15" s="6">
        <v>1669.5025107800002</v>
      </c>
      <c r="G15" s="6">
        <v>2099.9285706900005</v>
      </c>
      <c r="H15" s="6">
        <v>2337.4803155599998</v>
      </c>
      <c r="I15" s="8">
        <f t="shared" si="3"/>
        <v>6106.9113970300004</v>
      </c>
      <c r="J15" s="7">
        <v>2026.9</v>
      </c>
      <c r="K15" s="6">
        <v>1899</v>
      </c>
      <c r="L15" s="6">
        <v>2372.9</v>
      </c>
      <c r="M15" s="8">
        <f t="shared" si="5"/>
        <v>6298.8</v>
      </c>
      <c r="N15" s="6">
        <v>2013.4</v>
      </c>
      <c r="O15" s="6">
        <v>2376</v>
      </c>
      <c r="P15" s="6">
        <v>3017.6</v>
      </c>
      <c r="Q15" s="8">
        <f t="shared" si="4"/>
        <v>7407</v>
      </c>
      <c r="R15" s="16">
        <f t="shared" si="1"/>
        <v>25328.58515196</v>
      </c>
      <c r="S15" s="4">
        <f t="shared" si="0"/>
        <v>26722.413655969991</v>
      </c>
      <c r="T15" s="17"/>
      <c r="U15" s="58">
        <f t="shared" si="6"/>
        <v>27454.220891969991</v>
      </c>
    </row>
    <row r="16" spans="1:24">
      <c r="A16" s="5" t="s">
        <v>35</v>
      </c>
      <c r="B16" s="6">
        <v>3753.0771907830103</v>
      </c>
      <c r="C16" s="6">
        <v>3772.8899560500004</v>
      </c>
      <c r="D16" s="9">
        <v>4696.9156162200006</v>
      </c>
      <c r="E16" s="8">
        <f t="shared" si="2"/>
        <v>12222.88276305301</v>
      </c>
      <c r="F16" s="6">
        <v>4042.9188687699989</v>
      </c>
      <c r="G16" s="6">
        <v>4058.2147200399991</v>
      </c>
      <c r="H16" s="6">
        <v>4786.3678560100016</v>
      </c>
      <c r="I16" s="8">
        <f t="shared" si="3"/>
        <v>12887.50144482</v>
      </c>
      <c r="J16" s="7">
        <v>4152.6000000000004</v>
      </c>
      <c r="K16" s="6">
        <v>4098.8</v>
      </c>
      <c r="L16" s="6">
        <v>4699</v>
      </c>
      <c r="M16" s="8">
        <f t="shared" si="5"/>
        <v>12950.400000000001</v>
      </c>
      <c r="N16" s="6">
        <v>4361.3999999999996</v>
      </c>
      <c r="O16" s="6">
        <v>4168.3999999999996</v>
      </c>
      <c r="P16" s="6">
        <v>5064.2</v>
      </c>
      <c r="Q16" s="8">
        <f t="shared" si="4"/>
        <v>13594</v>
      </c>
      <c r="R16" s="16">
        <f t="shared" si="1"/>
        <v>51654.78420787301</v>
      </c>
      <c r="S16" s="4">
        <f t="shared" si="0"/>
        <v>57632.676598163009</v>
      </c>
      <c r="T16" s="17"/>
      <c r="U16" s="58">
        <f t="shared" si="6"/>
        <v>194381.7536894845</v>
      </c>
      <c r="X16" s="3">
        <v>10</v>
      </c>
    </row>
    <row r="17" spans="1:24">
      <c r="A17" s="5" t="s">
        <v>36</v>
      </c>
      <c r="B17" s="6">
        <v>6310.4615878600016</v>
      </c>
      <c r="C17" s="6">
        <v>6494.5518557200003</v>
      </c>
      <c r="D17" s="9">
        <v>8686.9054436000042</v>
      </c>
      <c r="E17" s="8">
        <f t="shared" si="2"/>
        <v>21491.918887180007</v>
      </c>
      <c r="F17" s="6">
        <v>6488.2542746700165</v>
      </c>
      <c r="G17" s="6">
        <v>6238.9448933500071</v>
      </c>
      <c r="H17" s="6">
        <v>8585.3650358899995</v>
      </c>
      <c r="I17" s="8">
        <f t="shared" si="3"/>
        <v>21312.56420391002</v>
      </c>
      <c r="J17" s="7">
        <v>6845.2</v>
      </c>
      <c r="K17" s="6">
        <v>6341.1</v>
      </c>
      <c r="L17" s="6">
        <v>8227.7000000000007</v>
      </c>
      <c r="M17" s="8">
        <f t="shared" si="5"/>
        <v>21414</v>
      </c>
      <c r="N17" s="6">
        <v>6553.7</v>
      </c>
      <c r="O17" s="6">
        <v>6612</v>
      </c>
      <c r="P17" s="6">
        <v>9468.7999999999993</v>
      </c>
      <c r="Q17" s="8">
        <f t="shared" si="4"/>
        <v>22634.5</v>
      </c>
      <c r="R17" s="16">
        <f t="shared" si="1"/>
        <v>86852.98309109002</v>
      </c>
      <c r="S17" s="4">
        <f t="shared" si="0"/>
        <v>96953.299935394039</v>
      </c>
      <c r="T17" s="17"/>
      <c r="U17" s="58">
        <f t="shared" si="6"/>
        <v>131226.67240950002</v>
      </c>
      <c r="X17" s="3">
        <v>11</v>
      </c>
    </row>
    <row r="18" spans="1:24">
      <c r="A18" s="5" t="s">
        <v>37</v>
      </c>
      <c r="B18" s="6">
        <v>7064.0057894199999</v>
      </c>
      <c r="C18" s="6">
        <v>7832.6859647399997</v>
      </c>
      <c r="D18" s="9">
        <v>9365.0620886399956</v>
      </c>
      <c r="E18" s="8">
        <f t="shared" si="2"/>
        <v>24261.753842799997</v>
      </c>
      <c r="F18" s="6">
        <v>7791.8246650399979</v>
      </c>
      <c r="G18" s="6">
        <v>8090.9737978000003</v>
      </c>
      <c r="H18" s="6">
        <v>10834.523109060001</v>
      </c>
      <c r="I18" s="8">
        <f t="shared" si="3"/>
        <v>26717.3215719</v>
      </c>
      <c r="J18" s="7">
        <v>8443.6</v>
      </c>
      <c r="K18" s="6">
        <v>7996.2</v>
      </c>
      <c r="L18" s="6">
        <v>9862.2999999999993</v>
      </c>
      <c r="M18" s="8">
        <f t="shared" si="5"/>
        <v>26302.1</v>
      </c>
      <c r="N18" s="6">
        <v>7644.4</v>
      </c>
      <c r="O18" s="6">
        <v>8165.2</v>
      </c>
      <c r="P18" s="6">
        <v>10334</v>
      </c>
      <c r="Q18" s="8">
        <f t="shared" si="4"/>
        <v>26143.599999999999</v>
      </c>
      <c r="R18" s="16">
        <f t="shared" si="1"/>
        <v>103424.77541470001</v>
      </c>
      <c r="S18" s="4">
        <f t="shared" si="0"/>
        <v>115844.06981496002</v>
      </c>
      <c r="T18" s="17"/>
      <c r="U18" s="58">
        <f t="shared" si="6"/>
        <v>117335.58697157002</v>
      </c>
      <c r="X18" s="3">
        <v>12</v>
      </c>
    </row>
    <row r="19" spans="1:24">
      <c r="A19" s="5" t="s">
        <v>38</v>
      </c>
      <c r="B19" s="6">
        <v>3052.5519913600001</v>
      </c>
      <c r="C19" s="6">
        <v>2735.2663785400005</v>
      </c>
      <c r="D19" s="9">
        <v>3315.7223387499998</v>
      </c>
      <c r="E19" s="8">
        <f t="shared" si="2"/>
        <v>9103.5407086499999</v>
      </c>
      <c r="F19" s="6">
        <v>2881.9503699499996</v>
      </c>
      <c r="G19" s="6">
        <v>3360.8871490599986</v>
      </c>
      <c r="H19" s="6">
        <v>4416.5464938900004</v>
      </c>
      <c r="I19" s="8">
        <f t="shared" si="3"/>
        <v>10659.384012899998</v>
      </c>
      <c r="J19" s="7">
        <v>3346.1</v>
      </c>
      <c r="K19" s="6">
        <v>3251.3</v>
      </c>
      <c r="L19" s="6">
        <v>3178</v>
      </c>
      <c r="M19" s="8">
        <f t="shared" si="5"/>
        <v>9775.4</v>
      </c>
      <c r="N19" s="6">
        <v>2632.2</v>
      </c>
      <c r="O19" s="6">
        <v>3028.8</v>
      </c>
      <c r="P19" s="6">
        <v>3450.8</v>
      </c>
      <c r="Q19" s="8">
        <f t="shared" si="4"/>
        <v>9111.7999999999993</v>
      </c>
      <c r="R19" s="16">
        <f t="shared" si="1"/>
        <v>38650.124721550004</v>
      </c>
      <c r="S19" s="4">
        <f t="shared" si="0"/>
        <v>44190.999981580004</v>
      </c>
      <c r="T19" s="17"/>
      <c r="U19" s="58">
        <f t="shared" si="6"/>
        <v>237805.52474315002</v>
      </c>
      <c r="X19" s="3">
        <v>6</v>
      </c>
    </row>
    <row r="20" spans="1:24">
      <c r="A20" s="5" t="s">
        <v>39</v>
      </c>
      <c r="B20" s="6">
        <v>8735.8700180800006</v>
      </c>
      <c r="C20" s="6">
        <v>8518.0751549199995</v>
      </c>
      <c r="D20" s="9">
        <v>11586.457288840016</v>
      </c>
      <c r="E20" s="8">
        <f t="shared" si="2"/>
        <v>28840.402461840014</v>
      </c>
      <c r="F20" s="6">
        <v>10652.211700399999</v>
      </c>
      <c r="G20" s="6">
        <v>8993.2540892800062</v>
      </c>
      <c r="H20" s="6">
        <v>13038.995954490003</v>
      </c>
      <c r="I20" s="8">
        <f t="shared" si="3"/>
        <v>32684.46174417001</v>
      </c>
      <c r="J20" s="7">
        <v>9641.5</v>
      </c>
      <c r="K20" s="6">
        <v>10078.4</v>
      </c>
      <c r="L20" s="6">
        <v>12376.9</v>
      </c>
      <c r="M20" s="8">
        <f t="shared" si="5"/>
        <v>32096.800000000003</v>
      </c>
      <c r="N20" s="6">
        <v>10098</v>
      </c>
      <c r="O20" s="6">
        <v>10035.200000000001</v>
      </c>
      <c r="P20" s="6">
        <v>14008.5</v>
      </c>
      <c r="Q20" s="8">
        <f t="shared" si="4"/>
        <v>34141.699999999997</v>
      </c>
      <c r="R20" s="16">
        <f t="shared" si="1"/>
        <v>127763.36420601002</v>
      </c>
      <c r="S20" s="4">
        <f t="shared" si="0"/>
        <v>160618.58090309001</v>
      </c>
      <c r="T20" s="17"/>
      <c r="U20" s="58">
        <f t="shared" si="6"/>
        <v>213887.02630762002</v>
      </c>
      <c r="X20" s="3">
        <v>7</v>
      </c>
    </row>
    <row r="21" spans="1:24">
      <c r="A21" s="5" t="s">
        <v>40</v>
      </c>
      <c r="B21" s="6">
        <v>2915.0956202900006</v>
      </c>
      <c r="C21" s="6">
        <v>2956.8575100699995</v>
      </c>
      <c r="D21" s="9">
        <v>3779.9672268500017</v>
      </c>
      <c r="E21" s="8">
        <f t="shared" si="2"/>
        <v>9651.9203572100014</v>
      </c>
      <c r="F21" s="6">
        <v>2992.6795997700001</v>
      </c>
      <c r="G21" s="6">
        <v>2867.0983874600001</v>
      </c>
      <c r="H21" s="6">
        <v>4413.9220339099993</v>
      </c>
      <c r="I21" s="8">
        <f t="shared" si="3"/>
        <v>10273.700021139999</v>
      </c>
      <c r="J21" s="7">
        <v>3091.6</v>
      </c>
      <c r="K21" s="6">
        <v>2804.1</v>
      </c>
      <c r="L21" s="6">
        <v>3895.6</v>
      </c>
      <c r="M21" s="8">
        <f t="shared" si="5"/>
        <v>9791.2999999999993</v>
      </c>
      <c r="N21" s="6">
        <v>3257.3</v>
      </c>
      <c r="O21" s="6">
        <v>3007.9</v>
      </c>
      <c r="P21" s="6">
        <v>4410.3</v>
      </c>
      <c r="Q21" s="8">
        <f t="shared" si="4"/>
        <v>10675.5</v>
      </c>
      <c r="R21" s="16">
        <f t="shared" si="1"/>
        <v>40392.420378349998</v>
      </c>
      <c r="S21" s="4">
        <f t="shared" si="0"/>
        <v>44462.409429970001</v>
      </c>
      <c r="T21" s="17"/>
      <c r="U21" s="58">
        <f t="shared" si="6"/>
        <v>49145.694389226999</v>
      </c>
    </row>
    <row r="22" spans="1:24">
      <c r="A22" s="5" t="s">
        <v>41</v>
      </c>
      <c r="B22" s="6">
        <v>2178.4738906600001</v>
      </c>
      <c r="C22" s="6">
        <v>1944.7529497</v>
      </c>
      <c r="D22" s="9">
        <v>2038.9579825599999</v>
      </c>
      <c r="E22" s="8">
        <f t="shared" si="2"/>
        <v>6162.1848229200004</v>
      </c>
      <c r="F22" s="6">
        <v>1933.3144355700006</v>
      </c>
      <c r="G22" s="6">
        <v>1988.6664991099999</v>
      </c>
      <c r="H22" s="6">
        <v>2878.1772148199993</v>
      </c>
      <c r="I22" s="8">
        <f t="shared" si="3"/>
        <v>6800.1581494999991</v>
      </c>
      <c r="J22" s="7">
        <v>2103.4</v>
      </c>
      <c r="K22" s="6">
        <v>1879.5</v>
      </c>
      <c r="L22" s="6">
        <v>2242.3000000000002</v>
      </c>
      <c r="M22" s="8">
        <f t="shared" si="5"/>
        <v>6225.2000000000007</v>
      </c>
      <c r="N22" s="6">
        <v>1987.1</v>
      </c>
      <c r="O22" s="6">
        <v>2722.4</v>
      </c>
      <c r="P22" s="6">
        <v>2550</v>
      </c>
      <c r="Q22" s="8">
        <f t="shared" si="4"/>
        <v>7259.5</v>
      </c>
      <c r="R22" s="16">
        <f t="shared" si="1"/>
        <v>26447.04297242</v>
      </c>
      <c r="S22" s="4">
        <f t="shared" si="0"/>
        <v>30141.828300640002</v>
      </c>
      <c r="T22" s="17"/>
      <c r="U22" s="58">
        <f t="shared" si="6"/>
        <v>30248.465115810002</v>
      </c>
    </row>
    <row r="23" spans="1:24">
      <c r="A23" s="5" t="s">
        <v>42</v>
      </c>
      <c r="B23" s="6">
        <v>2215.1918857599999</v>
      </c>
      <c r="C23" s="6">
        <v>2233.9092601299994</v>
      </c>
      <c r="D23" s="9">
        <v>2883.92006464</v>
      </c>
      <c r="E23" s="8">
        <f t="shared" si="2"/>
        <v>7333.0212105299997</v>
      </c>
      <c r="F23" s="6">
        <v>2353.0114026199999</v>
      </c>
      <c r="G23" s="6">
        <v>2341.3013192600001</v>
      </c>
      <c r="H23" s="6">
        <v>3072.8531850400004</v>
      </c>
      <c r="I23" s="8">
        <f t="shared" si="3"/>
        <v>7767.1659069200005</v>
      </c>
      <c r="J23" s="7">
        <v>2480.5</v>
      </c>
      <c r="K23" s="6">
        <v>2369.6999999999998</v>
      </c>
      <c r="L23" s="6">
        <v>2907.8</v>
      </c>
      <c r="M23" s="8">
        <f t="shared" si="5"/>
        <v>7758</v>
      </c>
      <c r="N23" s="6">
        <v>2490.9</v>
      </c>
      <c r="O23" s="6">
        <v>2598.6999999999998</v>
      </c>
      <c r="P23" s="6">
        <v>3355.2</v>
      </c>
      <c r="Q23" s="8">
        <f t="shared" si="4"/>
        <v>8444.7999999999993</v>
      </c>
      <c r="R23" s="16">
        <f t="shared" si="1"/>
        <v>31302.98711745</v>
      </c>
      <c r="S23" s="4">
        <f t="shared" si="0"/>
        <v>33141.024331660003</v>
      </c>
      <c r="T23" s="17"/>
      <c r="U23" s="58">
        <f t="shared" si="6"/>
        <v>33298.91569211</v>
      </c>
    </row>
    <row r="24" spans="1:24">
      <c r="A24" s="5" t="s">
        <v>43</v>
      </c>
      <c r="B24" s="6">
        <v>3229.7311399800001</v>
      </c>
      <c r="C24" s="6">
        <v>3029.5286591500003</v>
      </c>
      <c r="D24" s="9">
        <v>4126.648979810001</v>
      </c>
      <c r="E24" s="8">
        <f t="shared" si="2"/>
        <v>10385.908778940002</v>
      </c>
      <c r="F24" s="6">
        <v>3546.6356512700008</v>
      </c>
      <c r="G24" s="6">
        <v>3428.4856583200003</v>
      </c>
      <c r="H24" s="6">
        <v>4638.7560123299991</v>
      </c>
      <c r="I24" s="8">
        <f t="shared" si="3"/>
        <v>11613.877321920001</v>
      </c>
      <c r="J24" s="7">
        <v>3399.8</v>
      </c>
      <c r="K24" s="6">
        <v>3627.5</v>
      </c>
      <c r="L24" s="6">
        <v>4597.8999999999996</v>
      </c>
      <c r="M24" s="8">
        <f t="shared" si="5"/>
        <v>11625.2</v>
      </c>
      <c r="N24" s="6">
        <v>3591.7</v>
      </c>
      <c r="O24" s="6">
        <v>3593.1</v>
      </c>
      <c r="P24" s="6">
        <v>4983.7</v>
      </c>
      <c r="Q24" s="8">
        <f t="shared" si="4"/>
        <v>12168.5</v>
      </c>
      <c r="R24" s="16">
        <f t="shared" si="1"/>
        <v>45793.486100859998</v>
      </c>
      <c r="S24" s="4">
        <f t="shared" si="0"/>
        <v>49371.898672639996</v>
      </c>
      <c r="T24" s="17"/>
      <c r="U24" s="58">
        <f t="shared" si="6"/>
        <v>49422.134575159995</v>
      </c>
    </row>
    <row r="25" spans="1:24">
      <c r="A25" s="5" t="s">
        <v>44</v>
      </c>
      <c r="B25" s="6">
        <v>5198.7420044699993</v>
      </c>
      <c r="C25" s="6">
        <v>5262.3062994600014</v>
      </c>
      <c r="D25" s="9">
        <v>6882.2007844900027</v>
      </c>
      <c r="E25" s="8">
        <f t="shared" si="2"/>
        <v>17343.249088420005</v>
      </c>
      <c r="F25" s="6">
        <v>5679.6726128600003</v>
      </c>
      <c r="G25" s="6">
        <v>5158.1587207299999</v>
      </c>
      <c r="H25" s="6">
        <v>7513.4882029700011</v>
      </c>
      <c r="I25" s="8">
        <f t="shared" si="3"/>
        <v>18351.31953656</v>
      </c>
      <c r="J25" s="7">
        <v>5513.3</v>
      </c>
      <c r="K25" s="6">
        <v>5107.6000000000004</v>
      </c>
      <c r="L25" s="6">
        <v>6977.9</v>
      </c>
      <c r="M25" s="8">
        <f t="shared" si="5"/>
        <v>17598.800000000003</v>
      </c>
      <c r="N25" s="6">
        <v>5835.2</v>
      </c>
      <c r="O25" s="6">
        <v>5430.2</v>
      </c>
      <c r="P25" s="6">
        <v>8207.5</v>
      </c>
      <c r="Q25" s="8">
        <f t="shared" si="4"/>
        <v>19472.900000000001</v>
      </c>
      <c r="R25" s="16">
        <f t="shared" si="1"/>
        <v>72766.268624980003</v>
      </c>
      <c r="S25" s="4">
        <f t="shared" si="0"/>
        <v>85661.506063299996</v>
      </c>
      <c r="T25" s="17"/>
      <c r="U25" s="58">
        <f t="shared" si="6"/>
        <v>325552.73204948998</v>
      </c>
      <c r="X25" s="3">
        <v>4</v>
      </c>
    </row>
    <row r="26" spans="1:24">
      <c r="A26" s="5" t="s">
        <v>45</v>
      </c>
      <c r="B26" s="6">
        <v>1282.4840153199998</v>
      </c>
      <c r="C26" s="6">
        <v>2156.5711679000001</v>
      </c>
      <c r="D26" s="9">
        <v>2330.6360174899996</v>
      </c>
      <c r="E26" s="8">
        <f t="shared" si="2"/>
        <v>5769.69120071</v>
      </c>
      <c r="F26" s="6">
        <v>1927.9104568799996</v>
      </c>
      <c r="G26" s="6">
        <v>2833.1044829800012</v>
      </c>
      <c r="H26" s="6">
        <v>2924.795404</v>
      </c>
      <c r="I26" s="8">
        <f t="shared" si="3"/>
        <v>7685.810343860001</v>
      </c>
      <c r="J26" s="7">
        <v>1949.1</v>
      </c>
      <c r="K26" s="6">
        <v>2039.9</v>
      </c>
      <c r="L26" s="6">
        <v>2665</v>
      </c>
      <c r="M26" s="8">
        <f t="shared" si="5"/>
        <v>6654</v>
      </c>
      <c r="N26" s="6">
        <v>2019.6</v>
      </c>
      <c r="O26" s="6">
        <v>2046</v>
      </c>
      <c r="P26" s="6">
        <v>3216.8</v>
      </c>
      <c r="Q26" s="8">
        <f t="shared" si="4"/>
        <v>7282.4</v>
      </c>
      <c r="R26" s="16">
        <f t="shared" si="1"/>
        <v>27391.901544569999</v>
      </c>
      <c r="S26" s="4">
        <f t="shared" si="0"/>
        <v>29782.856037999998</v>
      </c>
      <c r="T26" s="17"/>
      <c r="U26" s="58">
        <f t="shared" si="6"/>
        <v>57575.86398758</v>
      </c>
    </row>
    <row r="27" spans="1:24">
      <c r="A27" s="5" t="s">
        <v>46</v>
      </c>
      <c r="B27" s="6">
        <v>2715.9328895500007</v>
      </c>
      <c r="C27" s="6">
        <v>2756.5026537399999</v>
      </c>
      <c r="D27" s="9">
        <v>3407.2901116500016</v>
      </c>
      <c r="E27" s="8">
        <f t="shared" si="2"/>
        <v>8879.7256549400026</v>
      </c>
      <c r="F27" s="6">
        <v>3502.0766400700004</v>
      </c>
      <c r="G27" s="6">
        <v>3089.3380939099998</v>
      </c>
      <c r="H27" s="6">
        <v>3870.9709158500004</v>
      </c>
      <c r="I27" s="8">
        <f t="shared" si="3"/>
        <v>10462.385649830001</v>
      </c>
      <c r="J27" s="7">
        <v>2980.7</v>
      </c>
      <c r="K27" s="6">
        <v>2960.8</v>
      </c>
      <c r="L27" s="6">
        <v>3670.6</v>
      </c>
      <c r="M27" s="8">
        <f t="shared" si="5"/>
        <v>9612.1</v>
      </c>
      <c r="N27" s="6">
        <v>3362.2</v>
      </c>
      <c r="O27" s="6">
        <v>3117.8</v>
      </c>
      <c r="P27" s="6">
        <v>3873.2</v>
      </c>
      <c r="Q27" s="8">
        <f>SUM(N27:P27)</f>
        <v>10353.200000000001</v>
      </c>
      <c r="R27" s="16">
        <f t="shared" si="1"/>
        <v>39307.411304770008</v>
      </c>
      <c r="S27" s="4">
        <f t="shared" si="0"/>
        <v>44147.778839740007</v>
      </c>
      <c r="T27" s="17"/>
      <c r="U27" s="58">
        <f t="shared" si="6"/>
        <v>44148.020080740011</v>
      </c>
    </row>
    <row r="28" spans="1:24">
      <c r="A28" s="59" t="s">
        <v>47</v>
      </c>
      <c r="B28" s="6">
        <v>6565.4646210999999</v>
      </c>
      <c r="C28" s="6">
        <v>6573.9057247500004</v>
      </c>
      <c r="D28" s="9">
        <v>9505.3670012599978</v>
      </c>
      <c r="E28" s="8">
        <f t="shared" si="2"/>
        <v>22644.73734711</v>
      </c>
      <c r="F28" s="6">
        <v>8113.9541754599995</v>
      </c>
      <c r="G28" s="6">
        <v>4890.5079781299992</v>
      </c>
      <c r="H28" s="6">
        <v>12990.218148760001</v>
      </c>
      <c r="I28" s="8">
        <f t="shared" si="3"/>
        <v>25994.68030235</v>
      </c>
      <c r="J28" s="7">
        <v>6372.8</v>
      </c>
      <c r="K28" s="6">
        <v>8304.5</v>
      </c>
      <c r="L28" s="6">
        <v>10836.6</v>
      </c>
      <c r="M28" s="8">
        <f t="shared" si="5"/>
        <v>25513.9</v>
      </c>
      <c r="N28" s="6">
        <v>5181.6000000000004</v>
      </c>
      <c r="O28" s="6">
        <v>7581.2</v>
      </c>
      <c r="P28" s="6">
        <v>12259.9</v>
      </c>
      <c r="Q28" s="8">
        <f t="shared" si="4"/>
        <v>25022.699999999997</v>
      </c>
      <c r="R28" s="16">
        <f t="shared" si="1"/>
        <v>99176.017649459987</v>
      </c>
      <c r="S28" s="4">
        <f t="shared" ref="S28:S33" si="7">R28+R73</f>
        <v>145409.55363804998</v>
      </c>
      <c r="T28" s="17"/>
      <c r="U28" s="60">
        <f>S28</f>
        <v>145409.55363804998</v>
      </c>
    </row>
    <row r="29" spans="1:24">
      <c r="A29" s="59" t="s">
        <v>48</v>
      </c>
      <c r="B29" s="6">
        <v>4672.2815920200001</v>
      </c>
      <c r="C29" s="6">
        <v>3824.9478250199995</v>
      </c>
      <c r="D29" s="9">
        <v>4854.7193978099995</v>
      </c>
      <c r="E29" s="8">
        <f t="shared" si="2"/>
        <v>13351.948814849999</v>
      </c>
      <c r="F29" s="6">
        <v>4372.8994585000009</v>
      </c>
      <c r="G29" s="6">
        <v>4096.1998610000001</v>
      </c>
      <c r="H29" s="6">
        <v>6843.7074012100002</v>
      </c>
      <c r="I29" s="8">
        <f t="shared" si="3"/>
        <v>15312.806720710001</v>
      </c>
      <c r="J29" s="7">
        <v>5362.8</v>
      </c>
      <c r="K29" s="6">
        <v>5192.8</v>
      </c>
      <c r="L29" s="6">
        <v>5903.5</v>
      </c>
      <c r="M29" s="8">
        <f t="shared" si="5"/>
        <v>16459.099999999999</v>
      </c>
      <c r="N29" s="6">
        <v>4630.7</v>
      </c>
      <c r="O29" s="6">
        <v>5249.3</v>
      </c>
      <c r="P29" s="6">
        <v>7383.2</v>
      </c>
      <c r="Q29" s="8">
        <f t="shared" si="4"/>
        <v>17263.2</v>
      </c>
      <c r="R29" s="16">
        <f t="shared" si="1"/>
        <v>62387.055535559994</v>
      </c>
      <c r="S29" s="4">
        <f t="shared" si="7"/>
        <v>114444.0475725</v>
      </c>
      <c r="T29" s="17"/>
      <c r="U29" s="60">
        <f>S29</f>
        <v>114444.0475725</v>
      </c>
    </row>
    <row r="30" spans="1:24">
      <c r="A30" s="5" t="s">
        <v>49</v>
      </c>
      <c r="B30" s="6">
        <v>4479.0515906100018</v>
      </c>
      <c r="C30" s="6">
        <v>4663.9491349300006</v>
      </c>
      <c r="D30" s="9">
        <v>5412.1621119000001</v>
      </c>
      <c r="E30" s="8">
        <f t="shared" si="2"/>
        <v>14555.162837440002</v>
      </c>
      <c r="F30" s="6">
        <v>5284.8868031700003</v>
      </c>
      <c r="G30" s="6">
        <v>4605.6281698100001</v>
      </c>
      <c r="H30" s="6">
        <v>5817.6270053999988</v>
      </c>
      <c r="I30" s="8">
        <f t="shared" si="3"/>
        <v>15708.141978379997</v>
      </c>
      <c r="J30" s="7">
        <v>4722.2</v>
      </c>
      <c r="K30" s="6">
        <v>4852.7</v>
      </c>
      <c r="L30" s="6">
        <v>5682.1</v>
      </c>
      <c r="M30" s="8">
        <f t="shared" si="5"/>
        <v>15257</v>
      </c>
      <c r="N30" s="6">
        <v>5210</v>
      </c>
      <c r="O30" s="6">
        <v>5298.1</v>
      </c>
      <c r="P30" s="6">
        <v>6775.7</v>
      </c>
      <c r="Q30" s="8">
        <f t="shared" si="4"/>
        <v>17283.8</v>
      </c>
      <c r="R30" s="16">
        <f t="shared" si="1"/>
        <v>62804.104815819999</v>
      </c>
      <c r="S30" s="4">
        <f t="shared" si="7"/>
        <v>69087.885341710004</v>
      </c>
      <c r="T30" s="17"/>
      <c r="U30" s="58">
        <f t="shared" ref="U30:U35" si="8">S30+R121</f>
        <v>69671.660346539997</v>
      </c>
    </row>
    <row r="31" spans="1:24">
      <c r="A31" s="5" t="s">
        <v>50</v>
      </c>
      <c r="B31" s="6">
        <v>1792.72051887</v>
      </c>
      <c r="C31" s="6">
        <v>2244.24961687</v>
      </c>
      <c r="D31" s="9">
        <v>2866.1633359200009</v>
      </c>
      <c r="E31" s="8">
        <f t="shared" si="2"/>
        <v>6903.1334716600013</v>
      </c>
      <c r="F31" s="6">
        <v>2209.7800310400003</v>
      </c>
      <c r="G31" s="6">
        <v>1920.46581947</v>
      </c>
      <c r="H31" s="6">
        <v>2912.3057252400004</v>
      </c>
      <c r="I31" s="8">
        <f t="shared" si="3"/>
        <v>7042.5515757500007</v>
      </c>
      <c r="J31" s="7">
        <v>2254.8000000000002</v>
      </c>
      <c r="K31" s="6">
        <v>2180.1</v>
      </c>
      <c r="L31" s="6">
        <v>2409.5</v>
      </c>
      <c r="M31" s="8">
        <f t="shared" si="5"/>
        <v>6844.4</v>
      </c>
      <c r="N31" s="6">
        <v>1997.8</v>
      </c>
      <c r="O31" s="6">
        <v>2675.7</v>
      </c>
      <c r="P31" s="6">
        <v>3022.3</v>
      </c>
      <c r="Q31" s="8">
        <f t="shared" si="4"/>
        <v>7695.8</v>
      </c>
      <c r="R31" s="16">
        <f t="shared" si="1"/>
        <v>28485.88504741</v>
      </c>
      <c r="S31" s="4">
        <f t="shared" si="7"/>
        <v>32791.934886750001</v>
      </c>
      <c r="T31" s="17"/>
      <c r="U31" s="58">
        <f t="shared" si="8"/>
        <v>33281.15898398</v>
      </c>
    </row>
    <row r="32" spans="1:24">
      <c r="A32" s="5" t="s">
        <v>51</v>
      </c>
      <c r="B32" s="6">
        <v>1209.1393216600002</v>
      </c>
      <c r="C32" s="6">
        <v>1166.83259471</v>
      </c>
      <c r="D32" s="9">
        <v>1744.3141898699998</v>
      </c>
      <c r="E32" s="8">
        <f t="shared" si="2"/>
        <v>4120.2861062399998</v>
      </c>
      <c r="F32" s="6">
        <v>1247.5110141899997</v>
      </c>
      <c r="G32" s="6">
        <v>1195.3602790199998</v>
      </c>
      <c r="H32" s="6">
        <v>2121.8775112100002</v>
      </c>
      <c r="I32" s="8">
        <f t="shared" si="3"/>
        <v>4564.7488044199999</v>
      </c>
      <c r="J32" s="7">
        <v>1310.8</v>
      </c>
      <c r="K32" s="6">
        <v>1254.0999999999999</v>
      </c>
      <c r="L32" s="6">
        <v>1651.1</v>
      </c>
      <c r="M32" s="8">
        <f t="shared" si="5"/>
        <v>4216</v>
      </c>
      <c r="N32" s="6">
        <v>1457.6</v>
      </c>
      <c r="O32" s="6">
        <v>1448.7</v>
      </c>
      <c r="P32" s="6">
        <v>1993.5</v>
      </c>
      <c r="Q32" s="8">
        <f t="shared" si="4"/>
        <v>4899.8</v>
      </c>
      <c r="R32" s="16">
        <f t="shared" si="1"/>
        <v>17800.83491066</v>
      </c>
      <c r="S32" s="4">
        <f t="shared" si="7"/>
        <v>18765.568856229998</v>
      </c>
      <c r="T32" s="17"/>
      <c r="U32" s="58">
        <f t="shared" si="8"/>
        <v>18807.475901230297</v>
      </c>
    </row>
    <row r="33" spans="1:24">
      <c r="A33" s="5" t="s">
        <v>52</v>
      </c>
      <c r="B33" s="6">
        <v>2379.0307760599999</v>
      </c>
      <c r="C33" s="6">
        <v>2649.9746690599995</v>
      </c>
      <c r="D33" s="9">
        <v>3422.7179615200002</v>
      </c>
      <c r="E33" s="8">
        <f t="shared" si="2"/>
        <v>8451.7234066399997</v>
      </c>
      <c r="F33" s="6">
        <v>2562.6040684499999</v>
      </c>
      <c r="G33" s="6">
        <v>2369.40305997</v>
      </c>
      <c r="H33" s="6">
        <v>3661.4718420099989</v>
      </c>
      <c r="I33" s="8">
        <f t="shared" si="3"/>
        <v>8593.4789704299983</v>
      </c>
      <c r="J33" s="7">
        <v>2617</v>
      </c>
      <c r="K33" s="6">
        <v>2676.1</v>
      </c>
      <c r="L33" s="6">
        <v>3636.3</v>
      </c>
      <c r="M33" s="8">
        <f t="shared" si="5"/>
        <v>8929.4000000000015</v>
      </c>
      <c r="N33" s="6">
        <v>2628.2</v>
      </c>
      <c r="O33" s="6">
        <v>2541.6999999999998</v>
      </c>
      <c r="P33" s="6">
        <v>3968.2</v>
      </c>
      <c r="Q33" s="8">
        <f t="shared" si="4"/>
        <v>9138.0999999999985</v>
      </c>
      <c r="R33" s="16">
        <f t="shared" si="1"/>
        <v>35112.702377069996</v>
      </c>
      <c r="S33" s="4">
        <f t="shared" si="7"/>
        <v>37899.066327499997</v>
      </c>
      <c r="T33" s="17"/>
      <c r="U33" s="58">
        <f t="shared" si="8"/>
        <v>38486.00104866</v>
      </c>
    </row>
    <row r="34" spans="1:24">
      <c r="A34" s="5" t="s">
        <v>53</v>
      </c>
      <c r="B34" s="6">
        <v>2359.6565913300001</v>
      </c>
      <c r="C34" s="6">
        <v>1998.7046646400001</v>
      </c>
      <c r="D34" s="9">
        <v>2307.5064508700002</v>
      </c>
      <c r="E34" s="8">
        <f t="shared" si="2"/>
        <v>6665.8677068400011</v>
      </c>
      <c r="F34" s="6">
        <v>2045.7740778099999</v>
      </c>
      <c r="G34" s="6">
        <v>1974.5632963500002</v>
      </c>
      <c r="H34" s="6">
        <v>2588.2949584099993</v>
      </c>
      <c r="I34" s="8">
        <f t="shared" si="3"/>
        <v>6608.6323325699996</v>
      </c>
      <c r="J34" s="7">
        <v>2001.1</v>
      </c>
      <c r="K34" s="6">
        <v>2103.4</v>
      </c>
      <c r="L34" s="6">
        <v>2464.5</v>
      </c>
      <c r="M34" s="8">
        <f t="shared" si="5"/>
        <v>6569</v>
      </c>
      <c r="N34" s="6">
        <v>2026.7</v>
      </c>
      <c r="O34" s="6">
        <v>2314.1</v>
      </c>
      <c r="P34" s="6">
        <v>2623.8</v>
      </c>
      <c r="Q34" s="8">
        <f t="shared" si="4"/>
        <v>6964.6</v>
      </c>
      <c r="R34" s="16">
        <f t="shared" si="1"/>
        <v>26808.100039409997</v>
      </c>
      <c r="S34" s="4">
        <f>R34+R79</f>
        <v>28201.649741119996</v>
      </c>
      <c r="T34" s="17"/>
      <c r="U34" s="58">
        <f t="shared" si="8"/>
        <v>28201.649741119996</v>
      </c>
    </row>
    <row r="35" spans="1:24">
      <c r="A35" s="5" t="s">
        <v>54</v>
      </c>
      <c r="B35" s="6">
        <v>2384.7665600999999</v>
      </c>
      <c r="C35" s="6">
        <v>2431.0794862199996</v>
      </c>
      <c r="D35" s="9">
        <v>2955.1211406300022</v>
      </c>
      <c r="E35" s="8">
        <f t="shared" si="2"/>
        <v>7770.9671869500016</v>
      </c>
      <c r="F35" s="6">
        <v>2630.2725208599991</v>
      </c>
      <c r="G35" s="6">
        <v>2458.7836278099999</v>
      </c>
      <c r="H35" s="6">
        <v>3265.2760086500025</v>
      </c>
      <c r="I35" s="8">
        <f>SUM(F35:H35)</f>
        <v>8354.332157320001</v>
      </c>
      <c r="J35" s="7">
        <v>2591.5</v>
      </c>
      <c r="K35" s="6">
        <v>2460.1</v>
      </c>
      <c r="L35" s="6">
        <v>3420.7</v>
      </c>
      <c r="M35" s="8">
        <f t="shared" si="5"/>
        <v>8472.2999999999993</v>
      </c>
      <c r="N35" s="6">
        <v>2779.2</v>
      </c>
      <c r="O35" s="6">
        <v>2676.5</v>
      </c>
      <c r="P35" s="6">
        <v>4021.9</v>
      </c>
      <c r="Q35" s="8">
        <f t="shared" si="4"/>
        <v>9477.6</v>
      </c>
      <c r="R35" s="16">
        <f t="shared" si="1"/>
        <v>34075.199344270004</v>
      </c>
      <c r="S35" s="4">
        <f>R35+R80</f>
        <v>35985.659678750002</v>
      </c>
      <c r="T35" s="17"/>
      <c r="U35" s="58">
        <f t="shared" si="8"/>
        <v>239706.367333934</v>
      </c>
      <c r="X35" s="3">
        <v>5</v>
      </c>
    </row>
    <row r="36" spans="1:24" ht="18" customHeight="1">
      <c r="A36" s="46" t="s">
        <v>13</v>
      </c>
      <c r="B36" s="47">
        <f>SUM(B4:B35)</f>
        <v>302598.14891864709</v>
      </c>
      <c r="C36" s="48">
        <f>SUM(C4:C35)</f>
        <v>289421.12160704995</v>
      </c>
      <c r="D36" s="48">
        <f>SUM(D4:D35)</f>
        <v>385607.84462497017</v>
      </c>
      <c r="E36" s="47">
        <f>SUM(E4:E35)</f>
        <v>977627.11515066703</v>
      </c>
      <c r="F36" s="47">
        <f t="shared" ref="F36:M36" si="9">SUM(F4:F35)</f>
        <v>318550.83795805002</v>
      </c>
      <c r="G36" s="47">
        <f t="shared" si="9"/>
        <v>305659.75160595</v>
      </c>
      <c r="H36" s="47">
        <f t="shared" si="9"/>
        <v>499096.00706495001</v>
      </c>
      <c r="I36" s="47">
        <f t="shared" si="9"/>
        <v>1123306.5966289502</v>
      </c>
      <c r="J36" s="47">
        <f t="shared" si="9"/>
        <v>336783.39999999985</v>
      </c>
      <c r="K36" s="47">
        <f t="shared" si="9"/>
        <v>316713.39999999997</v>
      </c>
      <c r="L36" s="47">
        <f t="shared" si="9"/>
        <v>401820.29999999993</v>
      </c>
      <c r="M36" s="47">
        <f t="shared" si="9"/>
        <v>1055317.1000000003</v>
      </c>
      <c r="N36" s="47">
        <f>SUM(N4:N35)</f>
        <v>306087.30000000005</v>
      </c>
      <c r="O36" s="47">
        <f>SUM(O4:O35)</f>
        <v>324167.70000000007</v>
      </c>
      <c r="P36" s="47">
        <f>SUM(P4:P35)</f>
        <v>478800.2</v>
      </c>
      <c r="Q36" s="47">
        <f>SUM(Q4:Q35)</f>
        <v>1109055.2000000007</v>
      </c>
      <c r="R36" s="16">
        <f t="shared" si="1"/>
        <v>4265306.0117796175</v>
      </c>
      <c r="T36" s="17"/>
      <c r="U36" s="10"/>
    </row>
    <row r="37" spans="1:24" ht="15.75">
      <c r="A37" s="5" t="s">
        <v>14</v>
      </c>
      <c r="B37" s="6">
        <v>1040.181116</v>
      </c>
      <c r="C37" s="12">
        <v>2100.5716122999997</v>
      </c>
      <c r="D37" s="6">
        <v>5256.3058049899992</v>
      </c>
      <c r="E37" s="8">
        <f>SUM(B37:D37)</f>
        <v>8397.0585332899991</v>
      </c>
      <c r="F37" s="17">
        <v>169.84652419999998</v>
      </c>
      <c r="G37" s="6">
        <v>0</v>
      </c>
      <c r="H37" s="6">
        <v>33.618513069999999</v>
      </c>
      <c r="I37" s="8">
        <f>SUM(F37:H37)</f>
        <v>203.46503726999998</v>
      </c>
      <c r="J37" s="6">
        <v>735.9</v>
      </c>
      <c r="K37" s="6">
        <v>20</v>
      </c>
      <c r="L37" s="6"/>
      <c r="M37" s="8">
        <f>SUM(J37:L37)</f>
        <v>755.9</v>
      </c>
      <c r="N37" s="6">
        <v>418.00426953000004</v>
      </c>
      <c r="O37" s="6">
        <v>391.2</v>
      </c>
      <c r="P37" s="6">
        <v>316.3</v>
      </c>
      <c r="Q37" s="8">
        <f t="shared" si="4"/>
        <v>1125.5042695300001</v>
      </c>
      <c r="R37" s="16">
        <f t="shared" si="1"/>
        <v>10481.927840089998</v>
      </c>
      <c r="T37" s="17"/>
      <c r="U37" s="10"/>
    </row>
    <row r="38" spans="1:24">
      <c r="A38" s="5" t="s">
        <v>17</v>
      </c>
      <c r="B38" s="6"/>
      <c r="C38" s="6"/>
      <c r="D38" s="6"/>
      <c r="E38" s="8">
        <f>SUM(B38:D38)</f>
        <v>0</v>
      </c>
      <c r="F38" s="9"/>
      <c r="G38" s="9"/>
      <c r="H38" s="9"/>
      <c r="I38" s="8">
        <f>SUM(F38:H38)</f>
        <v>0</v>
      </c>
      <c r="J38" s="5"/>
      <c r="K38" s="5"/>
      <c r="L38" s="5"/>
      <c r="M38" s="8">
        <f>SUM(J38:L38)</f>
        <v>0</v>
      </c>
      <c r="N38" s="5"/>
      <c r="O38" s="5"/>
      <c r="P38" s="5"/>
      <c r="Q38" s="8">
        <f t="shared" si="4"/>
        <v>0</v>
      </c>
      <c r="R38" s="16">
        <f t="shared" si="1"/>
        <v>0</v>
      </c>
      <c r="U38" s="10"/>
    </row>
    <row r="39" spans="1:24">
      <c r="A39" s="13" t="s">
        <v>8</v>
      </c>
      <c r="B39" s="6"/>
      <c r="C39" s="6"/>
      <c r="D39" s="6"/>
      <c r="E39" s="8">
        <f>SUM(B39:D39)</f>
        <v>0</v>
      </c>
      <c r="F39" s="5"/>
      <c r="G39" s="9"/>
      <c r="H39" s="9"/>
      <c r="I39" s="8">
        <f>SUM(F39:H39)</f>
        <v>0</v>
      </c>
      <c r="J39" s="5"/>
      <c r="K39" s="5"/>
      <c r="L39" s="5"/>
      <c r="M39" s="8">
        <f>SUM(J39:L39)</f>
        <v>0</v>
      </c>
      <c r="N39" s="5"/>
      <c r="O39" s="5"/>
      <c r="P39" s="5"/>
      <c r="Q39" s="8">
        <f t="shared" si="4"/>
        <v>0</v>
      </c>
      <c r="R39" s="16">
        <f t="shared" si="1"/>
        <v>0</v>
      </c>
      <c r="U39" s="10"/>
    </row>
    <row r="40" spans="1:24">
      <c r="A40" s="14" t="s">
        <v>15</v>
      </c>
      <c r="B40" s="6"/>
      <c r="C40" s="6"/>
      <c r="D40" s="6"/>
      <c r="E40" s="8">
        <f>SUM(B40:D40)</f>
        <v>0</v>
      </c>
      <c r="F40" s="5"/>
      <c r="G40" s="9"/>
      <c r="H40" s="9"/>
      <c r="I40" s="8">
        <f>SUM(F40:H40)</f>
        <v>0</v>
      </c>
      <c r="J40" s="5"/>
      <c r="K40" s="5"/>
      <c r="L40" s="5"/>
      <c r="M40" s="8">
        <f>SUM(J40:L40)</f>
        <v>0</v>
      </c>
      <c r="N40" s="5"/>
      <c r="O40" s="5"/>
      <c r="P40" s="5"/>
      <c r="Q40" s="8">
        <f t="shared" si="4"/>
        <v>0</v>
      </c>
      <c r="R40" s="16">
        <f t="shared" si="1"/>
        <v>0</v>
      </c>
      <c r="U40" s="10"/>
    </row>
    <row r="41" spans="1:24">
      <c r="A41" s="5" t="s">
        <v>55</v>
      </c>
      <c r="B41" s="6"/>
      <c r="C41" s="6"/>
      <c r="D41" s="6"/>
      <c r="E41" s="8">
        <f>SUM(B41:D41)</f>
        <v>0</v>
      </c>
      <c r="F41" s="5"/>
      <c r="G41" s="9"/>
      <c r="H41" s="9"/>
      <c r="I41" s="8">
        <f>SUM(F41:H41)</f>
        <v>0</v>
      </c>
      <c r="J41" s="5"/>
      <c r="K41" s="5"/>
      <c r="L41" s="5"/>
      <c r="M41" s="8">
        <f>SUM(J41:L41)</f>
        <v>0</v>
      </c>
      <c r="N41" s="5"/>
      <c r="O41" s="5"/>
      <c r="P41" s="5"/>
      <c r="Q41" s="8">
        <f t="shared" si="4"/>
        <v>0</v>
      </c>
      <c r="R41" s="16">
        <f t="shared" si="1"/>
        <v>0</v>
      </c>
      <c r="U41" s="10"/>
    </row>
    <row r="42" spans="1:24" ht="20.25" customHeight="1">
      <c r="A42" s="46" t="s">
        <v>9</v>
      </c>
      <c r="B42" s="47">
        <f>B36-B37-B39-B40</f>
        <v>301557.96780264709</v>
      </c>
      <c r="C42" s="48">
        <f t="shared" ref="C42:Q42" si="10">C36-C37-C39-C40</f>
        <v>287320.54999474995</v>
      </c>
      <c r="D42" s="47">
        <f t="shared" si="10"/>
        <v>380351.53881998017</v>
      </c>
      <c r="E42" s="47">
        <f t="shared" si="10"/>
        <v>969230.05661737698</v>
      </c>
      <c r="F42" s="47">
        <f>F36-F38-F39-F40-F37</f>
        <v>318380.99143385002</v>
      </c>
      <c r="G42" s="47">
        <f>G36-G38-G39-G40-G37</f>
        <v>305659.75160595</v>
      </c>
      <c r="H42" s="47">
        <f>H36-H38-H39-H40-H37</f>
        <v>499062.38855188002</v>
      </c>
      <c r="I42" s="47">
        <f t="shared" si="10"/>
        <v>1123103.1315916802</v>
      </c>
      <c r="J42" s="47">
        <f t="shared" si="10"/>
        <v>336047.49999999983</v>
      </c>
      <c r="K42" s="47">
        <f t="shared" si="10"/>
        <v>316693.39999999997</v>
      </c>
      <c r="L42" s="47">
        <f t="shared" si="10"/>
        <v>401820.29999999993</v>
      </c>
      <c r="M42" s="47">
        <f t="shared" si="10"/>
        <v>1054561.2000000004</v>
      </c>
      <c r="N42" s="47">
        <f t="shared" si="10"/>
        <v>305669.29573047004</v>
      </c>
      <c r="O42" s="47">
        <f t="shared" si="10"/>
        <v>323776.50000000006</v>
      </c>
      <c r="P42" s="47">
        <f t="shared" si="10"/>
        <v>478483.9</v>
      </c>
      <c r="Q42" s="47">
        <f t="shared" si="10"/>
        <v>1107929.6957304706</v>
      </c>
      <c r="R42" s="16">
        <f t="shared" si="1"/>
        <v>4254824.0839395281</v>
      </c>
      <c r="U42" s="10"/>
    </row>
    <row r="43" spans="1:24" ht="24.75" customHeight="1">
      <c r="A43" s="28" t="s">
        <v>10</v>
      </c>
      <c r="B43" s="16"/>
      <c r="C43" s="16"/>
      <c r="D43" s="16"/>
      <c r="E43" s="16"/>
      <c r="G43" s="4"/>
      <c r="H43" s="4"/>
      <c r="P43" s="4"/>
      <c r="U43" s="10"/>
    </row>
    <row r="44" spans="1:24">
      <c r="A44" s="32"/>
      <c r="B44" s="16"/>
      <c r="C44" s="16"/>
      <c r="D44" s="16"/>
      <c r="E44" s="16"/>
      <c r="G44" s="4"/>
      <c r="H44" s="4"/>
      <c r="P44" s="42"/>
      <c r="U44" s="10"/>
    </row>
    <row r="45" spans="1:24">
      <c r="E45" s="17"/>
      <c r="H45" s="4"/>
      <c r="U45" s="10"/>
    </row>
    <row r="46" spans="1:24" ht="47.25">
      <c r="A46" s="34" t="s">
        <v>56</v>
      </c>
      <c r="B46" s="18" t="s">
        <v>0</v>
      </c>
      <c r="C46" s="18"/>
      <c r="D46" s="18"/>
      <c r="E46" s="18"/>
      <c r="U46" s="10"/>
    </row>
    <row r="47" spans="1:24" ht="23.25" customHeight="1">
      <c r="A47" s="79" t="s">
        <v>22</v>
      </c>
      <c r="B47" s="80" t="str">
        <f>B2</f>
        <v>1st Quarter 2024/25</v>
      </c>
      <c r="C47" s="80"/>
      <c r="D47" s="80"/>
      <c r="E47" s="80"/>
      <c r="F47" s="80" t="str">
        <f>F2</f>
        <v>2nd Quarter 2024/25</v>
      </c>
      <c r="G47" s="80"/>
      <c r="H47" s="80"/>
      <c r="I47" s="80"/>
      <c r="J47" s="76" t="str">
        <f>J2</f>
        <v>3rd Quarter 2024/25</v>
      </c>
      <c r="K47" s="77"/>
      <c r="L47" s="77"/>
      <c r="M47" s="78"/>
      <c r="N47" s="76" t="str">
        <f t="shared" ref="N47:P48" si="11">N2</f>
        <v>4th Quarter 2024/25</v>
      </c>
      <c r="O47" s="77" t="str">
        <f t="shared" si="11"/>
        <v>4th Quarter 2015/16</v>
      </c>
      <c r="P47" s="77" t="str">
        <f t="shared" si="11"/>
        <v>4th Quarter 2015/16</v>
      </c>
      <c r="Q47" s="78"/>
      <c r="U47" s="10"/>
    </row>
    <row r="48" spans="1:24" ht="24" customHeight="1">
      <c r="A48" s="79"/>
      <c r="B48" s="45" t="e">
        <f>#REF!</f>
        <v>#REF!</v>
      </c>
      <c r="C48" s="45" t="e">
        <f>#REF!</f>
        <v>#REF!</v>
      </c>
      <c r="D48" s="45" t="e">
        <f>#REF!</f>
        <v>#REF!</v>
      </c>
      <c r="E48" s="45" t="e">
        <f>#REF!</f>
        <v>#REF!</v>
      </c>
      <c r="F48" s="45" t="e">
        <f>#REF!</f>
        <v>#REF!</v>
      </c>
      <c r="G48" s="45" t="e">
        <f>#REF!</f>
        <v>#REF!</v>
      </c>
      <c r="H48" s="45" t="e">
        <f>#REF!</f>
        <v>#REF!</v>
      </c>
      <c r="I48" s="45" t="e">
        <f>#REF!</f>
        <v>#REF!</v>
      </c>
      <c r="J48" s="45" t="e">
        <f>#REF!</f>
        <v>#REF!</v>
      </c>
      <c r="K48" s="45" t="e">
        <f>#REF!</f>
        <v>#REF!</v>
      </c>
      <c r="L48" s="45" t="e">
        <f>#REF!</f>
        <v>#REF!</v>
      </c>
      <c r="M48" s="45" t="e">
        <f>#REF!</f>
        <v>#REF!</v>
      </c>
      <c r="N48" s="45" t="e">
        <f t="shared" si="11"/>
        <v>#REF!</v>
      </c>
      <c r="O48" s="45" t="e">
        <f t="shared" si="11"/>
        <v>#REF!</v>
      </c>
      <c r="P48" s="45" t="e">
        <f t="shared" si="11"/>
        <v>#REF!</v>
      </c>
      <c r="Q48" s="45" t="s">
        <v>6</v>
      </c>
      <c r="U48" s="10"/>
    </row>
    <row r="49" spans="1:21">
      <c r="A49" s="5" t="s">
        <v>23</v>
      </c>
      <c r="B49" s="7">
        <v>55095.904850009982</v>
      </c>
      <c r="C49" s="7">
        <v>58359.930823640017</v>
      </c>
      <c r="D49" s="9">
        <v>58216.656146279995</v>
      </c>
      <c r="E49" s="7">
        <f>SUM(B49:D49)</f>
        <v>171672.49181993</v>
      </c>
      <c r="F49" s="6">
        <v>57914.730677070016</v>
      </c>
      <c r="G49" s="6">
        <v>56166.535511850001</v>
      </c>
      <c r="H49" s="6">
        <v>55112.270236479999</v>
      </c>
      <c r="I49" s="9">
        <f>SUM(F49:H49)</f>
        <v>169193.5364254</v>
      </c>
      <c r="J49" s="43">
        <v>58266.6</v>
      </c>
      <c r="K49" s="43">
        <v>55740.2</v>
      </c>
      <c r="L49" s="43">
        <v>48678.5</v>
      </c>
      <c r="M49" s="8">
        <f>SUM(J49:L49)</f>
        <v>162685.29999999999</v>
      </c>
      <c r="N49" s="43">
        <v>49539.976689550022</v>
      </c>
      <c r="O49" s="43">
        <v>59286.2</v>
      </c>
      <c r="P49" s="43">
        <v>61111.9</v>
      </c>
      <c r="Q49" s="8">
        <f t="shared" ref="Q49:Q85" si="12">SUM(N49:P49)</f>
        <v>169938.07668955001</v>
      </c>
      <c r="R49" s="10">
        <f>E49+I49+M49+Q49</f>
        <v>673489.40493487997</v>
      </c>
      <c r="U49" s="10"/>
    </row>
    <row r="50" spans="1:21">
      <c r="A50" s="5" t="s">
        <v>24</v>
      </c>
      <c r="B50" s="7">
        <v>19224.595946469999</v>
      </c>
      <c r="C50" s="7">
        <v>19313.27933017</v>
      </c>
      <c r="D50" s="9">
        <v>18252.758120579998</v>
      </c>
      <c r="E50" s="8">
        <f>SUM(B50:D50)</f>
        <v>56790.633397219994</v>
      </c>
      <c r="F50" s="6">
        <v>19631.115421660008</v>
      </c>
      <c r="G50" s="6">
        <v>18367.071974330003</v>
      </c>
      <c r="H50" s="6">
        <v>30114.642380970003</v>
      </c>
      <c r="I50" s="8">
        <f>SUM(F50:H50)</f>
        <v>68112.829776960018</v>
      </c>
      <c r="J50" s="7">
        <v>21507.200000000001</v>
      </c>
      <c r="K50" s="6">
        <v>14690.4</v>
      </c>
      <c r="L50" s="6">
        <v>14199.3</v>
      </c>
      <c r="M50" s="8">
        <f>SUM(J50:L50)</f>
        <v>50396.899999999994</v>
      </c>
      <c r="N50" s="6">
        <v>14928.5469658289</v>
      </c>
      <c r="O50" s="6">
        <v>15849.5</v>
      </c>
      <c r="P50" s="6">
        <v>21153.5</v>
      </c>
      <c r="Q50" s="8">
        <f t="shared" si="12"/>
        <v>51931.5469658289</v>
      </c>
      <c r="R50" s="10">
        <f t="shared" ref="R50:R91" si="13">E50+I50+M50+Q50</f>
        <v>227231.9101400089</v>
      </c>
      <c r="T50" s="10"/>
      <c r="U50" s="10"/>
    </row>
    <row r="51" spans="1:21">
      <c r="A51" s="5" t="s">
        <v>25</v>
      </c>
      <c r="B51" s="7">
        <v>13886.454593169998</v>
      </c>
      <c r="C51" s="7">
        <v>14622.459913090008</v>
      </c>
      <c r="D51" s="9">
        <v>14438.709095329999</v>
      </c>
      <c r="E51" s="8">
        <f t="shared" ref="E51:E84" si="14">SUM(B51:D51)</f>
        <v>42947.623601590007</v>
      </c>
      <c r="F51" s="6">
        <v>15100.054352059999</v>
      </c>
      <c r="G51" s="6">
        <v>14963.856117610001</v>
      </c>
      <c r="H51" s="6">
        <v>22321.126350760002</v>
      </c>
      <c r="I51" s="8">
        <f t="shared" ref="I51:I84" si="15">SUM(F51:H51)</f>
        <v>52385.036820430003</v>
      </c>
      <c r="J51" s="7">
        <v>20398.400000000001</v>
      </c>
      <c r="K51" s="6">
        <v>16270.9</v>
      </c>
      <c r="L51" s="6">
        <v>17998</v>
      </c>
      <c r="M51" s="8">
        <f t="shared" ref="M51:M85" si="16">SUM(J51:L51)</f>
        <v>54667.3</v>
      </c>
      <c r="N51" s="6">
        <v>13225.31354374</v>
      </c>
      <c r="O51" s="6">
        <v>14421.8</v>
      </c>
      <c r="P51" s="6">
        <v>17529.7</v>
      </c>
      <c r="Q51" s="8">
        <f t="shared" si="12"/>
        <v>45176.813543740005</v>
      </c>
      <c r="R51" s="10">
        <f t="shared" si="13"/>
        <v>195176.77396576002</v>
      </c>
      <c r="T51" s="10"/>
      <c r="U51" s="10"/>
    </row>
    <row r="52" spans="1:21">
      <c r="A52" s="5" t="s">
        <v>26</v>
      </c>
      <c r="B52" s="7">
        <v>4388.4131596399993</v>
      </c>
      <c r="C52" s="7">
        <v>6186.2752586999977</v>
      </c>
      <c r="D52" s="9">
        <v>4823.2599999300028</v>
      </c>
      <c r="E52" s="8">
        <f t="shared" si="14"/>
        <v>15397.94841827</v>
      </c>
      <c r="F52" s="6">
        <v>6120.3382076299986</v>
      </c>
      <c r="G52" s="6">
        <v>8159.4558654699995</v>
      </c>
      <c r="H52" s="6">
        <v>6317.2946643499999</v>
      </c>
      <c r="I52" s="8">
        <f t="shared" si="15"/>
        <v>20597.088737449998</v>
      </c>
      <c r="J52" s="7">
        <v>7033</v>
      </c>
      <c r="K52" s="6">
        <v>4331.1000000000004</v>
      </c>
      <c r="L52" s="6">
        <v>4577.3</v>
      </c>
      <c r="M52" s="8">
        <f t="shared" si="16"/>
        <v>15941.400000000001</v>
      </c>
      <c r="N52" s="6">
        <v>4895.0622216100019</v>
      </c>
      <c r="O52" s="6">
        <v>5731.7</v>
      </c>
      <c r="P52" s="6">
        <v>4752</v>
      </c>
      <c r="Q52" s="8">
        <f t="shared" si="12"/>
        <v>15378.762221610003</v>
      </c>
      <c r="R52" s="10">
        <f t="shared" si="13"/>
        <v>67315.199377330006</v>
      </c>
      <c r="T52" s="10"/>
      <c r="U52" s="10"/>
    </row>
    <row r="53" spans="1:21">
      <c r="A53" s="5" t="s">
        <v>27</v>
      </c>
      <c r="B53" s="7">
        <v>7780.5376301299993</v>
      </c>
      <c r="C53" s="7">
        <v>9966.9024418199951</v>
      </c>
      <c r="D53" s="9">
        <v>9107.01132702</v>
      </c>
      <c r="E53" s="8">
        <f t="shared" si="14"/>
        <v>26854.451398969992</v>
      </c>
      <c r="F53" s="6">
        <v>9160.9115546499979</v>
      </c>
      <c r="G53" s="6">
        <v>8411.7947756500016</v>
      </c>
      <c r="H53" s="6">
        <v>8491.2939809499985</v>
      </c>
      <c r="I53" s="8">
        <f t="shared" si="15"/>
        <v>26064.000311249998</v>
      </c>
      <c r="J53" s="7">
        <v>11102.3</v>
      </c>
      <c r="K53" s="6">
        <v>7720</v>
      </c>
      <c r="L53" s="6">
        <v>6551.3</v>
      </c>
      <c r="M53" s="8">
        <f t="shared" si="16"/>
        <v>25373.599999999999</v>
      </c>
      <c r="N53" s="6">
        <v>7168.3972292299977</v>
      </c>
      <c r="O53" s="6">
        <v>6969.5</v>
      </c>
      <c r="P53" s="6">
        <v>7879.9</v>
      </c>
      <c r="Q53" s="8">
        <f t="shared" si="12"/>
        <v>22017.797229229996</v>
      </c>
      <c r="R53" s="10">
        <f t="shared" si="13"/>
        <v>100309.84893944999</v>
      </c>
      <c r="T53" s="10"/>
      <c r="U53" s="10"/>
    </row>
    <row r="54" spans="1:21">
      <c r="A54" s="5" t="s">
        <v>28</v>
      </c>
      <c r="B54" s="7">
        <v>2032.0476352699995</v>
      </c>
      <c r="C54" s="7">
        <v>2342.5997081900005</v>
      </c>
      <c r="D54" s="9">
        <v>2438.4476774599993</v>
      </c>
      <c r="E54" s="8">
        <f t="shared" si="14"/>
        <v>6813.09502092</v>
      </c>
      <c r="F54" s="6">
        <v>2596.5005287700005</v>
      </c>
      <c r="G54" s="6">
        <v>3340.7437598199995</v>
      </c>
      <c r="H54" s="6">
        <v>3291.5559855400002</v>
      </c>
      <c r="I54" s="8">
        <f t="shared" si="15"/>
        <v>9228.8002741300006</v>
      </c>
      <c r="J54" s="7">
        <v>2427.1</v>
      </c>
      <c r="K54" s="6">
        <v>2832.5</v>
      </c>
      <c r="L54" s="6">
        <v>3561</v>
      </c>
      <c r="M54" s="8">
        <f t="shared" si="16"/>
        <v>8820.6</v>
      </c>
      <c r="N54" s="6">
        <v>2479.4512329800004</v>
      </c>
      <c r="O54" s="6">
        <v>3305</v>
      </c>
      <c r="P54" s="6">
        <v>2672.2</v>
      </c>
      <c r="Q54" s="8">
        <f t="shared" si="12"/>
        <v>8456.6512329799989</v>
      </c>
      <c r="R54" s="10">
        <f t="shared" si="13"/>
        <v>33319.146528030004</v>
      </c>
      <c r="T54" s="10"/>
      <c r="U54" s="10"/>
    </row>
    <row r="55" spans="1:21">
      <c r="A55" s="5" t="s">
        <v>29</v>
      </c>
      <c r="B55" s="7">
        <v>2047.7459406300002</v>
      </c>
      <c r="C55" s="7">
        <v>1458.1093667800012</v>
      </c>
      <c r="D55" s="9">
        <v>1328.1090718300002</v>
      </c>
      <c r="E55" s="8">
        <f t="shared" si="14"/>
        <v>4833.964379240002</v>
      </c>
      <c r="F55" s="6">
        <v>1321.8449481599996</v>
      </c>
      <c r="G55" s="6">
        <v>1460.57918948</v>
      </c>
      <c r="H55" s="6">
        <v>1495.7290926700002</v>
      </c>
      <c r="I55" s="8">
        <f t="shared" si="15"/>
        <v>4278.1532303099993</v>
      </c>
      <c r="J55" s="7">
        <v>1228.5999999999999</v>
      </c>
      <c r="K55" s="6">
        <v>893.1</v>
      </c>
      <c r="L55" s="6">
        <v>1460.1</v>
      </c>
      <c r="M55" s="8">
        <f t="shared" si="16"/>
        <v>3581.7999999999997</v>
      </c>
      <c r="N55" s="6">
        <v>1319.1893258700002</v>
      </c>
      <c r="O55" s="6">
        <v>1105.9000000000001</v>
      </c>
      <c r="P55" s="6">
        <v>1460.3</v>
      </c>
      <c r="Q55" s="8">
        <f t="shared" si="12"/>
        <v>3885.38932587</v>
      </c>
      <c r="R55" s="10">
        <f t="shared" si="13"/>
        <v>16579.306935420002</v>
      </c>
      <c r="T55" s="10"/>
      <c r="U55" s="10"/>
    </row>
    <row r="56" spans="1:21">
      <c r="A56" s="5" t="s">
        <v>30</v>
      </c>
      <c r="B56" s="7">
        <v>1062.4109250600002</v>
      </c>
      <c r="C56" s="7">
        <v>951.51451899000051</v>
      </c>
      <c r="D56" s="9">
        <v>1028.8958883899984</v>
      </c>
      <c r="E56" s="8">
        <f t="shared" si="14"/>
        <v>3042.8213324399994</v>
      </c>
      <c r="F56" s="6">
        <v>931.70460978999984</v>
      </c>
      <c r="G56" s="6">
        <v>829.17742583999996</v>
      </c>
      <c r="H56" s="6">
        <v>1268.9171167499994</v>
      </c>
      <c r="I56" s="8">
        <f t="shared" si="15"/>
        <v>3029.7991523799992</v>
      </c>
      <c r="J56" s="7">
        <v>1225.7</v>
      </c>
      <c r="K56" s="6">
        <v>1301.7</v>
      </c>
      <c r="L56" s="6">
        <v>1043.4000000000001</v>
      </c>
      <c r="M56" s="8">
        <f t="shared" si="16"/>
        <v>3570.8</v>
      </c>
      <c r="N56" s="6">
        <v>545.21543806000011</v>
      </c>
      <c r="O56" s="6">
        <v>1163.3</v>
      </c>
      <c r="P56" s="6">
        <v>917.3</v>
      </c>
      <c r="Q56" s="8">
        <f t="shared" si="12"/>
        <v>2625.8154380599999</v>
      </c>
      <c r="R56" s="10">
        <f t="shared" si="13"/>
        <v>12269.235922879998</v>
      </c>
      <c r="T56" s="10"/>
      <c r="U56" s="10"/>
    </row>
    <row r="57" spans="1:21">
      <c r="A57" s="5" t="s">
        <v>31</v>
      </c>
      <c r="B57" s="7">
        <v>433.96921228000002</v>
      </c>
      <c r="C57" s="7">
        <v>318.17261894000046</v>
      </c>
      <c r="D57" s="9">
        <v>300.33779591000001</v>
      </c>
      <c r="E57" s="8">
        <f t="shared" si="14"/>
        <v>1052.4796271300006</v>
      </c>
      <c r="F57" s="6">
        <v>286.82375822000097</v>
      </c>
      <c r="G57" s="6">
        <v>347.74445970000005</v>
      </c>
      <c r="H57" s="6">
        <v>502.54110394999992</v>
      </c>
      <c r="I57" s="8">
        <f t="shared" si="15"/>
        <v>1137.1093218700009</v>
      </c>
      <c r="J57" s="7">
        <v>417.7</v>
      </c>
      <c r="K57" s="6">
        <v>392</v>
      </c>
      <c r="L57" s="6">
        <v>335.6</v>
      </c>
      <c r="M57" s="8">
        <f t="shared" si="16"/>
        <v>1145.3000000000002</v>
      </c>
      <c r="N57" s="6">
        <v>325.47168316398444</v>
      </c>
      <c r="O57" s="6">
        <v>298.10000000000002</v>
      </c>
      <c r="P57" s="6">
        <v>262</v>
      </c>
      <c r="Q57" s="8">
        <f>SUM(N57:P57)</f>
        <v>885.57168316398452</v>
      </c>
      <c r="R57" s="10">
        <f t="shared" si="13"/>
        <v>4220.4606321639867</v>
      </c>
      <c r="T57" s="10"/>
      <c r="U57" s="10"/>
    </row>
    <row r="58" spans="1:21">
      <c r="A58" s="5" t="s">
        <v>32</v>
      </c>
      <c r="B58" s="7">
        <v>237.42492902999996</v>
      </c>
      <c r="C58" s="7">
        <v>419.20858507000059</v>
      </c>
      <c r="D58" s="9">
        <v>239.33824056</v>
      </c>
      <c r="E58" s="8">
        <f t="shared" si="14"/>
        <v>895.97175466000056</v>
      </c>
      <c r="F58" s="6">
        <v>207.20191967000005</v>
      </c>
      <c r="G58" s="6">
        <v>268.14675135999994</v>
      </c>
      <c r="H58" s="6">
        <v>233.91919335999998</v>
      </c>
      <c r="I58" s="8">
        <f t="shared" si="15"/>
        <v>709.26786439</v>
      </c>
      <c r="J58" s="7">
        <v>300.7</v>
      </c>
      <c r="K58" s="6">
        <v>246.7</v>
      </c>
      <c r="L58" s="6">
        <v>284.8</v>
      </c>
      <c r="M58" s="8">
        <f t="shared" si="16"/>
        <v>832.2</v>
      </c>
      <c r="N58" s="6">
        <v>187.81230213999996</v>
      </c>
      <c r="O58" s="6">
        <v>296.10000000000002</v>
      </c>
      <c r="P58" s="6">
        <v>338.6</v>
      </c>
      <c r="Q58" s="8">
        <f t="shared" si="12"/>
        <v>822.51230213999997</v>
      </c>
      <c r="R58" s="10">
        <f t="shared" si="13"/>
        <v>3259.9519211900006</v>
      </c>
      <c r="T58" s="10"/>
      <c r="U58" s="10"/>
    </row>
    <row r="59" spans="1:21">
      <c r="A59" s="5" t="s">
        <v>33</v>
      </c>
      <c r="B59" s="7">
        <v>1771.2699160999998</v>
      </c>
      <c r="C59" s="7">
        <v>2034.4270335100002</v>
      </c>
      <c r="D59" s="9">
        <v>2039.1025762199997</v>
      </c>
      <c r="E59" s="8">
        <f t="shared" si="14"/>
        <v>5844.7995258299998</v>
      </c>
      <c r="F59" s="6">
        <v>2016.2655281900004</v>
      </c>
      <c r="G59" s="6">
        <v>2066.0842747400006</v>
      </c>
      <c r="H59" s="6">
        <v>2051.4788555000005</v>
      </c>
      <c r="I59" s="8">
        <f t="shared" si="15"/>
        <v>6133.8286584300013</v>
      </c>
      <c r="J59" s="7">
        <v>2508.3000000000002</v>
      </c>
      <c r="K59" s="6">
        <v>1780.3</v>
      </c>
      <c r="L59" s="6">
        <v>1763.4</v>
      </c>
      <c r="M59" s="8">
        <f t="shared" si="16"/>
        <v>6052</v>
      </c>
      <c r="N59" s="6">
        <v>1697.2406140869928</v>
      </c>
      <c r="O59" s="6">
        <v>1647</v>
      </c>
      <c r="P59" s="6">
        <v>1585.1</v>
      </c>
      <c r="Q59" s="8">
        <f t="shared" si="12"/>
        <v>4929.340614086992</v>
      </c>
      <c r="R59" s="10">
        <f t="shared" si="13"/>
        <v>22959.968798346992</v>
      </c>
      <c r="T59" s="10"/>
      <c r="U59" s="10"/>
    </row>
    <row r="60" spans="1:21">
      <c r="A60" s="5" t="s">
        <v>34</v>
      </c>
      <c r="B60" s="7">
        <v>105.86569286999999</v>
      </c>
      <c r="C60" s="7">
        <v>155.29120829000007</v>
      </c>
      <c r="D60" s="9">
        <v>117.93595224999157</v>
      </c>
      <c r="E60" s="8">
        <f t="shared" si="14"/>
        <v>379.09285340999168</v>
      </c>
      <c r="F60" s="6">
        <v>131.07028930999999</v>
      </c>
      <c r="G60" s="6">
        <v>105.91016469000002</v>
      </c>
      <c r="H60" s="6">
        <v>139.14902859</v>
      </c>
      <c r="I60" s="8">
        <f t="shared" si="15"/>
        <v>376.12948259000001</v>
      </c>
      <c r="J60" s="7">
        <v>126.7</v>
      </c>
      <c r="K60" s="6">
        <v>83.4</v>
      </c>
      <c r="L60" s="6">
        <v>107.1</v>
      </c>
      <c r="M60" s="8">
        <f t="shared" si="16"/>
        <v>317.20000000000005</v>
      </c>
      <c r="N60" s="6">
        <v>135.10616801</v>
      </c>
      <c r="O60" s="6">
        <v>101.8</v>
      </c>
      <c r="P60" s="6">
        <v>84.5</v>
      </c>
      <c r="Q60" s="8">
        <f t="shared" si="12"/>
        <v>321.40616800999999</v>
      </c>
      <c r="R60" s="10">
        <f t="shared" si="13"/>
        <v>1393.8285040099918</v>
      </c>
      <c r="T60" s="10"/>
      <c r="U60" s="10"/>
    </row>
    <row r="61" spans="1:21">
      <c r="A61" s="5" t="s">
        <v>35</v>
      </c>
      <c r="B61" s="7">
        <v>422.42795698999998</v>
      </c>
      <c r="C61" s="7">
        <v>923.41986201000009</v>
      </c>
      <c r="D61" s="9">
        <v>477.77186535999999</v>
      </c>
      <c r="E61" s="8">
        <f t="shared" si="14"/>
        <v>1823.6196843600001</v>
      </c>
      <c r="F61" s="6">
        <v>466.73964710999991</v>
      </c>
      <c r="G61" s="6">
        <v>474.5977709600001</v>
      </c>
      <c r="H61" s="6">
        <v>543.87394773000017</v>
      </c>
      <c r="I61" s="8">
        <f t="shared" si="15"/>
        <v>1485.2113658000003</v>
      </c>
      <c r="J61" s="7">
        <v>469.2</v>
      </c>
      <c r="K61" s="6">
        <v>627.4</v>
      </c>
      <c r="L61" s="6">
        <v>402.8</v>
      </c>
      <c r="M61" s="8">
        <f t="shared" si="16"/>
        <v>1499.3999999999999</v>
      </c>
      <c r="N61" s="6">
        <v>398.96134013</v>
      </c>
      <c r="O61" s="6">
        <v>420.3</v>
      </c>
      <c r="P61" s="6">
        <v>350.4</v>
      </c>
      <c r="Q61" s="8">
        <f t="shared" si="12"/>
        <v>1169.6613401300001</v>
      </c>
      <c r="R61" s="10">
        <f t="shared" si="13"/>
        <v>5977.8923902900005</v>
      </c>
      <c r="T61" s="10"/>
      <c r="U61" s="10"/>
    </row>
    <row r="62" spans="1:21">
      <c r="A62" s="5" t="s">
        <v>36</v>
      </c>
      <c r="B62" s="7">
        <v>1025.9859246640171</v>
      </c>
      <c r="C62" s="7">
        <v>819.70788017999951</v>
      </c>
      <c r="D62" s="9">
        <v>733.85053326000002</v>
      </c>
      <c r="E62" s="8">
        <f t="shared" si="14"/>
        <v>2579.5443381040168</v>
      </c>
      <c r="F62" s="6">
        <v>831.54563944999984</v>
      </c>
      <c r="G62" s="6">
        <v>725.11046447000001</v>
      </c>
      <c r="H62" s="6">
        <v>917.72237977999998</v>
      </c>
      <c r="I62" s="8">
        <f t="shared" si="15"/>
        <v>2474.3784836999998</v>
      </c>
      <c r="J62" s="7">
        <v>1160.4000000000001</v>
      </c>
      <c r="K62" s="6">
        <v>818.8</v>
      </c>
      <c r="L62" s="6">
        <v>673.2</v>
      </c>
      <c r="M62" s="8">
        <f t="shared" si="16"/>
        <v>2652.4</v>
      </c>
      <c r="N62" s="6">
        <v>703.49402250000014</v>
      </c>
      <c r="O62" s="6">
        <v>806</v>
      </c>
      <c r="P62" s="6">
        <v>884.5</v>
      </c>
      <c r="Q62" s="8">
        <f t="shared" si="12"/>
        <v>2393.9940225</v>
      </c>
      <c r="R62" s="10">
        <f t="shared" si="13"/>
        <v>10100.316844304016</v>
      </c>
      <c r="T62" s="10"/>
      <c r="U62" s="10"/>
    </row>
    <row r="63" spans="1:21">
      <c r="A63" s="5" t="s">
        <v>37</v>
      </c>
      <c r="B63" s="7">
        <v>880.27675825999984</v>
      </c>
      <c r="C63" s="7">
        <v>1132.6621113600008</v>
      </c>
      <c r="D63" s="9">
        <v>1062.6012861200043</v>
      </c>
      <c r="E63" s="8">
        <f t="shared" si="14"/>
        <v>3075.540155740005</v>
      </c>
      <c r="F63" s="6">
        <v>1088.1810675000004</v>
      </c>
      <c r="G63" s="6">
        <v>1187.5008117000004</v>
      </c>
      <c r="H63" s="6">
        <v>842.67933643000015</v>
      </c>
      <c r="I63" s="8">
        <f t="shared" si="15"/>
        <v>3118.361215630001</v>
      </c>
      <c r="J63" s="7">
        <v>1093.5999999999999</v>
      </c>
      <c r="K63" s="6">
        <v>770.7</v>
      </c>
      <c r="L63" s="6">
        <v>749.7</v>
      </c>
      <c r="M63" s="8">
        <f t="shared" si="16"/>
        <v>2614</v>
      </c>
      <c r="N63" s="6">
        <v>1072.9930288900002</v>
      </c>
      <c r="O63" s="6">
        <v>1116</v>
      </c>
      <c r="P63" s="6">
        <v>1422.4</v>
      </c>
      <c r="Q63" s="8">
        <f t="shared" si="12"/>
        <v>3611.3930288900006</v>
      </c>
      <c r="R63" s="10">
        <f t="shared" si="13"/>
        <v>12419.294400260007</v>
      </c>
      <c r="T63" s="10"/>
      <c r="U63" s="10"/>
    </row>
    <row r="64" spans="1:21">
      <c r="A64" s="5" t="s">
        <v>38</v>
      </c>
      <c r="B64" s="7">
        <v>301.1466709</v>
      </c>
      <c r="C64" s="7">
        <v>447.9108075399995</v>
      </c>
      <c r="D64" s="9">
        <v>381.24190180999977</v>
      </c>
      <c r="E64" s="8">
        <f t="shared" si="14"/>
        <v>1130.2993802499993</v>
      </c>
      <c r="F64" s="6">
        <v>457.2248231100001</v>
      </c>
      <c r="G64" s="6">
        <v>380.55063782000008</v>
      </c>
      <c r="H64" s="6">
        <v>608.26865730000009</v>
      </c>
      <c r="I64" s="8">
        <f t="shared" si="15"/>
        <v>1446.0441182300003</v>
      </c>
      <c r="J64" s="7">
        <v>796.9</v>
      </c>
      <c r="K64" s="6">
        <v>459.6</v>
      </c>
      <c r="L64" s="6">
        <v>525.20000000000005</v>
      </c>
      <c r="M64" s="8">
        <f t="shared" si="16"/>
        <v>1781.7</v>
      </c>
      <c r="N64" s="6">
        <v>315.43176155000009</v>
      </c>
      <c r="O64" s="6">
        <v>387.7</v>
      </c>
      <c r="P64" s="6">
        <v>479.7</v>
      </c>
      <c r="Q64" s="8">
        <f t="shared" si="12"/>
        <v>1182.83176155</v>
      </c>
      <c r="R64" s="10">
        <f t="shared" si="13"/>
        <v>5540.8752600299995</v>
      </c>
      <c r="T64" s="10"/>
      <c r="U64" s="10"/>
    </row>
    <row r="65" spans="1:21">
      <c r="A65" s="5" t="s">
        <v>39</v>
      </c>
      <c r="B65" s="7">
        <v>2805.9962343899997</v>
      </c>
      <c r="C65" s="7">
        <v>2798.6828878799993</v>
      </c>
      <c r="D65" s="9">
        <v>2481.5909630000001</v>
      </c>
      <c r="E65" s="8">
        <f t="shared" si="14"/>
        <v>8086.27008527</v>
      </c>
      <c r="F65" s="6">
        <v>3166.5643974699997</v>
      </c>
      <c r="G65" s="6">
        <v>3287.4601335899993</v>
      </c>
      <c r="H65" s="6">
        <v>3039.4255748800001</v>
      </c>
      <c r="I65" s="8">
        <f t="shared" si="15"/>
        <v>9493.450105939999</v>
      </c>
      <c r="J65" s="7">
        <v>2731.1</v>
      </c>
      <c r="K65" s="6">
        <v>2386.1</v>
      </c>
      <c r="L65" s="6">
        <v>2267.6</v>
      </c>
      <c r="M65" s="8">
        <f t="shared" si="16"/>
        <v>7384.7999999999993</v>
      </c>
      <c r="N65" s="6">
        <v>2516.5965058700003</v>
      </c>
      <c r="O65" s="6">
        <v>2508</v>
      </c>
      <c r="P65" s="6">
        <v>2866.1</v>
      </c>
      <c r="Q65" s="8">
        <f t="shared" si="12"/>
        <v>7890.6965058700007</v>
      </c>
      <c r="R65" s="10">
        <f t="shared" si="13"/>
        <v>32855.216697080003</v>
      </c>
      <c r="T65" s="10"/>
      <c r="U65" s="10"/>
    </row>
    <row r="66" spans="1:21">
      <c r="A66" s="5" t="s">
        <v>40</v>
      </c>
      <c r="B66" s="7">
        <v>308.32549866999994</v>
      </c>
      <c r="C66" s="7">
        <v>345.36551355000029</v>
      </c>
      <c r="D66" s="9">
        <v>250.69039166000002</v>
      </c>
      <c r="E66" s="8">
        <f t="shared" si="14"/>
        <v>904.38140388000022</v>
      </c>
      <c r="F66" s="6">
        <v>288.40630165999994</v>
      </c>
      <c r="G66" s="6">
        <v>490.45696519999984</v>
      </c>
      <c r="H66" s="6">
        <v>354.22492954999996</v>
      </c>
      <c r="I66" s="8">
        <f t="shared" si="15"/>
        <v>1133.0881964099999</v>
      </c>
      <c r="J66" s="7">
        <v>433.9</v>
      </c>
      <c r="K66" s="6">
        <v>336.7</v>
      </c>
      <c r="L66" s="6">
        <v>218.1</v>
      </c>
      <c r="M66" s="8">
        <f t="shared" si="16"/>
        <v>988.69999999999993</v>
      </c>
      <c r="N66" s="6">
        <v>287.81945132999999</v>
      </c>
      <c r="O66" s="6">
        <v>391.4</v>
      </c>
      <c r="P66" s="6">
        <v>364.6</v>
      </c>
      <c r="Q66" s="8">
        <f t="shared" si="12"/>
        <v>1043.81945133</v>
      </c>
      <c r="R66" s="10">
        <f t="shared" si="13"/>
        <v>4069.9890516199998</v>
      </c>
      <c r="T66" s="10"/>
      <c r="U66" s="10"/>
    </row>
    <row r="67" spans="1:21">
      <c r="A67" s="5" t="s">
        <v>41</v>
      </c>
      <c r="B67" s="7">
        <v>267.97899144999997</v>
      </c>
      <c r="C67" s="7">
        <v>409.80595069000026</v>
      </c>
      <c r="D67" s="9">
        <v>453.75735170999991</v>
      </c>
      <c r="E67" s="8">
        <f t="shared" si="14"/>
        <v>1131.5422938500001</v>
      </c>
      <c r="F67" s="6">
        <v>281.90570112999995</v>
      </c>
      <c r="G67" s="6">
        <v>252.27577987999996</v>
      </c>
      <c r="H67" s="6">
        <v>376.99615931000005</v>
      </c>
      <c r="I67" s="8">
        <f t="shared" si="15"/>
        <v>911.17764032000002</v>
      </c>
      <c r="J67" s="7">
        <v>299.60000000000002</v>
      </c>
      <c r="K67" s="6">
        <v>343.6</v>
      </c>
      <c r="L67" s="6">
        <v>269.2</v>
      </c>
      <c r="M67" s="8">
        <f t="shared" si="16"/>
        <v>912.40000000000009</v>
      </c>
      <c r="N67" s="6">
        <v>252.06539405000007</v>
      </c>
      <c r="O67" s="6">
        <v>233.7</v>
      </c>
      <c r="P67" s="6">
        <v>253.9</v>
      </c>
      <c r="Q67" s="8">
        <f t="shared" si="12"/>
        <v>739.66539405000003</v>
      </c>
      <c r="R67" s="10">
        <f t="shared" si="13"/>
        <v>3694.7853282200003</v>
      </c>
      <c r="T67" s="10"/>
      <c r="U67" s="10"/>
    </row>
    <row r="68" spans="1:21">
      <c r="A68" s="5" t="s">
        <v>42</v>
      </c>
      <c r="B68" s="7">
        <v>202.65050169000003</v>
      </c>
      <c r="C68" s="7">
        <v>235.80789696000053</v>
      </c>
      <c r="D68" s="9">
        <v>116.65410082</v>
      </c>
      <c r="E68" s="8">
        <f t="shared" si="14"/>
        <v>555.11249947000056</v>
      </c>
      <c r="F68" s="6">
        <v>123.54718429</v>
      </c>
      <c r="G68" s="6">
        <v>103.91992380999999</v>
      </c>
      <c r="H68" s="6">
        <v>147.97007542000003</v>
      </c>
      <c r="I68" s="8">
        <f t="shared" si="15"/>
        <v>375.43718352000002</v>
      </c>
      <c r="J68" s="7">
        <v>129.30000000000001</v>
      </c>
      <c r="K68" s="6">
        <v>287.7</v>
      </c>
      <c r="L68" s="6">
        <v>113.7</v>
      </c>
      <c r="M68" s="8">
        <f t="shared" si="16"/>
        <v>530.70000000000005</v>
      </c>
      <c r="N68" s="6">
        <v>112.18753122000001</v>
      </c>
      <c r="O68" s="6">
        <v>118.9</v>
      </c>
      <c r="P68" s="6">
        <v>145.69999999999999</v>
      </c>
      <c r="Q68" s="8">
        <f t="shared" si="12"/>
        <v>376.78753122000001</v>
      </c>
      <c r="R68" s="10">
        <f t="shared" si="13"/>
        <v>1838.0372142100005</v>
      </c>
      <c r="T68" s="10"/>
      <c r="U68" s="10"/>
    </row>
    <row r="69" spans="1:21">
      <c r="A69" s="5" t="s">
        <v>43</v>
      </c>
      <c r="B69" s="7">
        <v>384.83525730999997</v>
      </c>
      <c r="C69" s="7">
        <v>486.02615660999976</v>
      </c>
      <c r="D69" s="9">
        <v>254.97814074999999</v>
      </c>
      <c r="E69" s="8">
        <f t="shared" si="14"/>
        <v>1125.8395546699996</v>
      </c>
      <c r="F69" s="6">
        <v>342.41415379</v>
      </c>
      <c r="G69" s="6">
        <v>310.78429963000008</v>
      </c>
      <c r="H69" s="6">
        <v>302.86898818999998</v>
      </c>
      <c r="I69" s="8">
        <f t="shared" si="15"/>
        <v>956.06744161000006</v>
      </c>
      <c r="J69" s="7">
        <v>333.1</v>
      </c>
      <c r="K69" s="6">
        <v>231.9</v>
      </c>
      <c r="L69" s="6">
        <v>232.5</v>
      </c>
      <c r="M69" s="8">
        <f t="shared" si="16"/>
        <v>797.5</v>
      </c>
      <c r="N69" s="6">
        <v>184.10557550000004</v>
      </c>
      <c r="O69" s="6">
        <v>234.6</v>
      </c>
      <c r="P69" s="6">
        <v>280.3</v>
      </c>
      <c r="Q69" s="8">
        <f t="shared" si="12"/>
        <v>699.00557550000008</v>
      </c>
      <c r="R69" s="10">
        <f t="shared" si="13"/>
        <v>3578.4125717799998</v>
      </c>
      <c r="T69" s="10"/>
      <c r="U69" s="10"/>
    </row>
    <row r="70" spans="1:21">
      <c r="A70" s="5" t="s">
        <v>44</v>
      </c>
      <c r="B70" s="7">
        <v>1379.7639497900002</v>
      </c>
      <c r="C70" s="7">
        <v>949.764207389999</v>
      </c>
      <c r="D70" s="9">
        <v>1153.1156706200002</v>
      </c>
      <c r="E70" s="8">
        <f t="shared" si="14"/>
        <v>3482.6438277999996</v>
      </c>
      <c r="F70" s="6">
        <v>1193.4790629399999</v>
      </c>
      <c r="G70" s="6">
        <v>1239.41967834</v>
      </c>
      <c r="H70" s="6">
        <v>984.63374382000006</v>
      </c>
      <c r="I70" s="8">
        <f t="shared" si="15"/>
        <v>3417.5324850999996</v>
      </c>
      <c r="J70" s="7">
        <v>1332.9</v>
      </c>
      <c r="K70" s="6">
        <v>897.4</v>
      </c>
      <c r="L70" s="6">
        <v>762.4</v>
      </c>
      <c r="M70" s="8">
        <f t="shared" si="16"/>
        <v>2992.7000000000003</v>
      </c>
      <c r="N70" s="6">
        <v>946.46112541999889</v>
      </c>
      <c r="O70" s="6">
        <v>1068.5999999999999</v>
      </c>
      <c r="P70" s="6">
        <v>987.3</v>
      </c>
      <c r="Q70" s="8">
        <f t="shared" si="12"/>
        <v>3002.3611254199986</v>
      </c>
      <c r="R70" s="10">
        <f t="shared" si="13"/>
        <v>12895.237438319999</v>
      </c>
      <c r="T70" s="10"/>
      <c r="U70" s="10"/>
    </row>
    <row r="71" spans="1:21">
      <c r="A71" s="5" t="s">
        <v>45</v>
      </c>
      <c r="B71" s="7">
        <v>163.61946002000002</v>
      </c>
      <c r="C71" s="7">
        <v>154.89167339999997</v>
      </c>
      <c r="D71" s="9">
        <v>189.58622047999995</v>
      </c>
      <c r="E71" s="8">
        <f t="shared" si="14"/>
        <v>508.09735389999992</v>
      </c>
      <c r="F71" s="6">
        <v>180.49566660000025</v>
      </c>
      <c r="G71" s="6">
        <v>192.60988905999997</v>
      </c>
      <c r="H71" s="6">
        <v>211.99712263999999</v>
      </c>
      <c r="I71" s="8">
        <f t="shared" si="15"/>
        <v>585.10267830000021</v>
      </c>
      <c r="J71" s="7">
        <v>239</v>
      </c>
      <c r="K71" s="6">
        <v>202</v>
      </c>
      <c r="L71" s="6">
        <v>233.6</v>
      </c>
      <c r="M71" s="8">
        <f t="shared" si="16"/>
        <v>674.6</v>
      </c>
      <c r="N71" s="6">
        <v>198.05446122999999</v>
      </c>
      <c r="O71" s="6">
        <v>216.8</v>
      </c>
      <c r="P71" s="6">
        <v>208.3</v>
      </c>
      <c r="Q71" s="8">
        <f t="shared" si="12"/>
        <v>623.15446122999992</v>
      </c>
      <c r="R71" s="10">
        <f t="shared" si="13"/>
        <v>2390.9544934300002</v>
      </c>
      <c r="T71" s="10"/>
      <c r="U71" s="10"/>
    </row>
    <row r="72" spans="1:21">
      <c r="A72" s="5" t="s">
        <v>46</v>
      </c>
      <c r="B72" s="7">
        <v>164.25443313000002</v>
      </c>
      <c r="C72" s="7">
        <v>677.8010234000003</v>
      </c>
      <c r="D72" s="9">
        <v>326.24316694999851</v>
      </c>
      <c r="E72" s="8">
        <f t="shared" si="14"/>
        <v>1168.2986234799989</v>
      </c>
      <c r="F72" s="6">
        <v>352.77963567</v>
      </c>
      <c r="G72" s="6">
        <v>263.77837021999994</v>
      </c>
      <c r="H72" s="6">
        <v>746.89383969999994</v>
      </c>
      <c r="I72" s="8">
        <f t="shared" si="15"/>
        <v>1363.4518455899999</v>
      </c>
      <c r="J72" s="7">
        <v>907.3</v>
      </c>
      <c r="K72" s="6">
        <v>523.1</v>
      </c>
      <c r="L72" s="6">
        <v>147.5</v>
      </c>
      <c r="M72" s="8">
        <f t="shared" si="16"/>
        <v>1577.9</v>
      </c>
      <c r="N72" s="6">
        <v>129.61706590000003</v>
      </c>
      <c r="O72" s="6">
        <v>303.7</v>
      </c>
      <c r="P72" s="6">
        <v>297.39999999999998</v>
      </c>
      <c r="Q72" s="8">
        <f t="shared" si="12"/>
        <v>730.71706589999997</v>
      </c>
      <c r="R72" s="10">
        <f t="shared" si="13"/>
        <v>4840.3675349699988</v>
      </c>
      <c r="T72" s="10"/>
      <c r="U72" s="10"/>
    </row>
    <row r="73" spans="1:21">
      <c r="A73" s="5" t="s">
        <v>47</v>
      </c>
      <c r="B73" s="7">
        <v>3706.9574796400002</v>
      </c>
      <c r="C73" s="7">
        <v>4166.1954457699994</v>
      </c>
      <c r="D73" s="9">
        <v>4134.0272672600004</v>
      </c>
      <c r="E73" s="8">
        <f t="shared" si="14"/>
        <v>12007.180192669999</v>
      </c>
      <c r="F73" s="6">
        <v>3719.6689094199992</v>
      </c>
      <c r="G73" s="6">
        <v>3824.5081511900007</v>
      </c>
      <c r="H73" s="6">
        <v>3517.7083275900018</v>
      </c>
      <c r="I73" s="8">
        <f t="shared" si="15"/>
        <v>11061.885388200002</v>
      </c>
      <c r="J73" s="7">
        <v>4096.8999999999996</v>
      </c>
      <c r="K73" s="6">
        <v>4194.3999999999996</v>
      </c>
      <c r="L73" s="6">
        <v>3020</v>
      </c>
      <c r="M73" s="8">
        <f t="shared" si="16"/>
        <v>11311.3</v>
      </c>
      <c r="N73" s="6">
        <v>3565.3704077199986</v>
      </c>
      <c r="O73" s="6">
        <v>3932.2</v>
      </c>
      <c r="P73" s="6">
        <v>4355.6000000000004</v>
      </c>
      <c r="Q73" s="8">
        <f t="shared" si="12"/>
        <v>11853.170407719999</v>
      </c>
      <c r="R73" s="10">
        <f t="shared" si="13"/>
        <v>46233.535988589996</v>
      </c>
      <c r="T73" s="10"/>
      <c r="U73" s="10"/>
    </row>
    <row r="74" spans="1:21">
      <c r="A74" s="5" t="s">
        <v>48</v>
      </c>
      <c r="B74" s="7">
        <v>4899.6598477500002</v>
      </c>
      <c r="C74" s="7">
        <v>4329.8796737900011</v>
      </c>
      <c r="D74" s="9">
        <v>3720.9839070200005</v>
      </c>
      <c r="E74" s="8">
        <f t="shared" si="14"/>
        <v>12950.523428560002</v>
      </c>
      <c r="F74" s="6">
        <v>4042.1860905399994</v>
      </c>
      <c r="G74" s="6">
        <v>4078.5441858700005</v>
      </c>
      <c r="H74" s="6">
        <v>4862.0434494600013</v>
      </c>
      <c r="I74" s="8">
        <f t="shared" si="15"/>
        <v>12982.773725870002</v>
      </c>
      <c r="J74" s="7">
        <v>5450.5</v>
      </c>
      <c r="K74" s="6">
        <v>4007.6</v>
      </c>
      <c r="L74" s="6">
        <v>4240.6000000000004</v>
      </c>
      <c r="M74" s="8">
        <f t="shared" si="16"/>
        <v>13698.7</v>
      </c>
      <c r="N74" s="6">
        <v>4120.3948825099997</v>
      </c>
      <c r="O74" s="6">
        <v>3848.8</v>
      </c>
      <c r="P74" s="6">
        <v>4455.8</v>
      </c>
      <c r="Q74" s="8">
        <f t="shared" si="12"/>
        <v>12424.99488251</v>
      </c>
      <c r="R74" s="10">
        <f t="shared" si="13"/>
        <v>52056.992036940006</v>
      </c>
      <c r="T74" s="10"/>
      <c r="U74" s="10"/>
    </row>
    <row r="75" spans="1:21">
      <c r="A75" s="5" t="s">
        <v>49</v>
      </c>
      <c r="B75" s="7">
        <v>468.02373779000015</v>
      </c>
      <c r="C75" s="7">
        <v>618.43372550000049</v>
      </c>
      <c r="D75" s="9">
        <v>508.96916495000005</v>
      </c>
      <c r="E75" s="8">
        <f t="shared" si="14"/>
        <v>1595.4266282400008</v>
      </c>
      <c r="F75" s="6">
        <v>501.76694530000003</v>
      </c>
      <c r="G75" s="6">
        <v>546.08059448000006</v>
      </c>
      <c r="H75" s="6">
        <v>508.98751716000004</v>
      </c>
      <c r="I75" s="8">
        <f t="shared" si="15"/>
        <v>1556.83505694</v>
      </c>
      <c r="J75" s="7">
        <v>524.4</v>
      </c>
      <c r="K75" s="6">
        <v>580.4</v>
      </c>
      <c r="L75" s="6">
        <v>483.3</v>
      </c>
      <c r="M75" s="8">
        <f t="shared" si="16"/>
        <v>1588.1</v>
      </c>
      <c r="N75" s="6">
        <v>460.71884071000017</v>
      </c>
      <c r="O75" s="6">
        <v>461.3</v>
      </c>
      <c r="P75" s="6">
        <v>621.4</v>
      </c>
      <c r="Q75" s="8">
        <f t="shared" si="12"/>
        <v>1543.41884071</v>
      </c>
      <c r="R75" s="10">
        <f t="shared" si="13"/>
        <v>6283.7805258900007</v>
      </c>
      <c r="T75" s="10"/>
      <c r="U75" s="10"/>
    </row>
    <row r="76" spans="1:21">
      <c r="A76" s="5" t="s">
        <v>50</v>
      </c>
      <c r="B76" s="7">
        <v>359.24993043000001</v>
      </c>
      <c r="C76" s="7">
        <v>336.65343059999992</v>
      </c>
      <c r="D76" s="9">
        <v>298.87718485000005</v>
      </c>
      <c r="E76" s="8">
        <f t="shared" si="14"/>
        <v>994.78054587999998</v>
      </c>
      <c r="F76" s="6">
        <v>368.25134740999988</v>
      </c>
      <c r="G76" s="6">
        <v>314.99634444000003</v>
      </c>
      <c r="H76" s="6">
        <v>520.09751844000016</v>
      </c>
      <c r="I76" s="8">
        <f t="shared" si="15"/>
        <v>1203.3452102900001</v>
      </c>
      <c r="J76" s="7">
        <v>321.5</v>
      </c>
      <c r="K76" s="6">
        <v>446.2</v>
      </c>
      <c r="L76" s="6">
        <v>300.8</v>
      </c>
      <c r="M76" s="8">
        <f t="shared" si="16"/>
        <v>1068.5</v>
      </c>
      <c r="N76" s="6">
        <v>247.92408316999999</v>
      </c>
      <c r="O76" s="6">
        <v>198.9</v>
      </c>
      <c r="P76" s="6">
        <v>592.6</v>
      </c>
      <c r="Q76" s="8">
        <f t="shared" si="12"/>
        <v>1039.4240831699999</v>
      </c>
      <c r="R76" s="10">
        <f t="shared" si="13"/>
        <v>4306.0498393399994</v>
      </c>
      <c r="T76" s="10"/>
      <c r="U76" s="10"/>
    </row>
    <row r="77" spans="1:21">
      <c r="A77" s="5" t="s">
        <v>51</v>
      </c>
      <c r="B77" s="7">
        <v>81.56723513999998</v>
      </c>
      <c r="C77" s="7">
        <v>77.874776389999795</v>
      </c>
      <c r="D77" s="9">
        <v>60.167159009999985</v>
      </c>
      <c r="E77" s="8">
        <f t="shared" si="14"/>
        <v>219.60917053999975</v>
      </c>
      <c r="F77" s="6">
        <v>65.205839569999981</v>
      </c>
      <c r="G77" s="6">
        <v>71.948202130000013</v>
      </c>
      <c r="H77" s="6">
        <v>81.147861700000021</v>
      </c>
      <c r="I77" s="8">
        <f t="shared" si="15"/>
        <v>218.30190340000001</v>
      </c>
      <c r="J77" s="7">
        <v>95.5</v>
      </c>
      <c r="K77" s="6">
        <v>99.6</v>
      </c>
      <c r="L77" s="6">
        <v>89.2</v>
      </c>
      <c r="M77" s="8">
        <f t="shared" si="16"/>
        <v>284.3</v>
      </c>
      <c r="N77" s="6">
        <v>70.722871630000014</v>
      </c>
      <c r="O77" s="6">
        <v>70</v>
      </c>
      <c r="P77" s="6">
        <v>101.8</v>
      </c>
      <c r="Q77" s="8">
        <f t="shared" si="12"/>
        <v>242.52287163</v>
      </c>
      <c r="R77" s="10">
        <f t="shared" si="13"/>
        <v>964.73394556999983</v>
      </c>
      <c r="T77" s="10"/>
      <c r="U77" s="10"/>
    </row>
    <row r="78" spans="1:21">
      <c r="A78" s="5" t="s">
        <v>52</v>
      </c>
      <c r="B78" s="7">
        <v>272.90890681000008</v>
      </c>
      <c r="C78" s="7">
        <v>267.73314706000053</v>
      </c>
      <c r="D78" s="9">
        <v>154.45837930000002</v>
      </c>
      <c r="E78" s="8">
        <f t="shared" si="14"/>
        <v>695.10043317000066</v>
      </c>
      <c r="F78" s="6">
        <v>272.92569780000002</v>
      </c>
      <c r="G78" s="6">
        <v>271.07199903000009</v>
      </c>
      <c r="H78" s="6">
        <v>234.82967412999997</v>
      </c>
      <c r="I78" s="8">
        <f t="shared" si="15"/>
        <v>778.82737096000005</v>
      </c>
      <c r="J78" s="7">
        <v>265</v>
      </c>
      <c r="K78" s="6">
        <v>179.4</v>
      </c>
      <c r="L78" s="6">
        <v>205</v>
      </c>
      <c r="M78" s="8">
        <f t="shared" si="16"/>
        <v>649.4</v>
      </c>
      <c r="N78" s="6">
        <v>185.03614629999996</v>
      </c>
      <c r="O78" s="6">
        <v>255</v>
      </c>
      <c r="P78" s="6">
        <v>223</v>
      </c>
      <c r="Q78" s="8">
        <f t="shared" si="12"/>
        <v>663.03614629999993</v>
      </c>
      <c r="R78" s="10">
        <f t="shared" si="13"/>
        <v>2786.3639504300008</v>
      </c>
      <c r="T78" s="10"/>
      <c r="U78" s="10"/>
    </row>
    <row r="79" spans="1:21">
      <c r="A79" s="5" t="s">
        <v>53</v>
      </c>
      <c r="B79" s="7">
        <v>149.22681670000003</v>
      </c>
      <c r="C79" s="7">
        <v>226.66049466000015</v>
      </c>
      <c r="D79" s="9">
        <v>154.55422344999999</v>
      </c>
      <c r="E79" s="8">
        <f t="shared" si="14"/>
        <v>530.44153481000012</v>
      </c>
      <c r="F79" s="6">
        <v>153.30609093000001</v>
      </c>
      <c r="G79" s="6">
        <v>109.92600039</v>
      </c>
      <c r="H79" s="6">
        <v>80.357232549999992</v>
      </c>
      <c r="I79" s="8">
        <f t="shared" si="15"/>
        <v>343.58932386999999</v>
      </c>
      <c r="J79" s="7">
        <v>98.7</v>
      </c>
      <c r="K79" s="6">
        <v>89.6</v>
      </c>
      <c r="L79" s="6">
        <v>87.7</v>
      </c>
      <c r="M79" s="8">
        <f t="shared" si="16"/>
        <v>276</v>
      </c>
      <c r="N79" s="6">
        <v>59.618843029999994</v>
      </c>
      <c r="O79" s="6">
        <v>65.900000000000006</v>
      </c>
      <c r="P79" s="6">
        <v>118</v>
      </c>
      <c r="Q79" s="8">
        <f t="shared" si="12"/>
        <v>243.51884303</v>
      </c>
      <c r="R79" s="10">
        <f t="shared" si="13"/>
        <v>1393.5497017100001</v>
      </c>
      <c r="T79" s="10"/>
      <c r="U79" s="10"/>
    </row>
    <row r="80" spans="1:21">
      <c r="A80" s="5" t="s">
        <v>54</v>
      </c>
      <c r="B80" s="7">
        <v>177.89693067000005</v>
      </c>
      <c r="C80" s="7">
        <v>204.40513324</v>
      </c>
      <c r="D80" s="9">
        <v>138.37216241999928</v>
      </c>
      <c r="E80" s="8">
        <f t="shared" si="14"/>
        <v>520.67422632999933</v>
      </c>
      <c r="F80" s="6">
        <v>182.09672812000034</v>
      </c>
      <c r="G80" s="6">
        <v>181.67821271</v>
      </c>
      <c r="H80" s="6">
        <v>217.34756776999811</v>
      </c>
      <c r="I80" s="8">
        <f t="shared" si="15"/>
        <v>581.12250859999847</v>
      </c>
      <c r="J80" s="7">
        <v>195.2</v>
      </c>
      <c r="K80" s="6">
        <v>155.4</v>
      </c>
      <c r="L80" s="6">
        <v>88.2</v>
      </c>
      <c r="M80" s="8">
        <f t="shared" si="16"/>
        <v>438.8</v>
      </c>
      <c r="N80" s="6">
        <v>97.663599550000015</v>
      </c>
      <c r="O80" s="6">
        <v>114</v>
      </c>
      <c r="P80" s="6">
        <v>158.19999999999999</v>
      </c>
      <c r="Q80" s="8">
        <f t="shared" si="12"/>
        <v>369.86359955</v>
      </c>
      <c r="R80" s="10">
        <f t="shared" si="13"/>
        <v>1910.460334479998</v>
      </c>
      <c r="T80" s="10"/>
      <c r="U80" s="10"/>
    </row>
    <row r="81" spans="1:21">
      <c r="A81" s="5" t="s">
        <v>16</v>
      </c>
      <c r="B81" s="7"/>
      <c r="C81" s="7"/>
      <c r="D81" s="9"/>
      <c r="E81" s="8">
        <f t="shared" si="14"/>
        <v>0</v>
      </c>
      <c r="F81" s="6">
        <v>0</v>
      </c>
      <c r="G81" s="6">
        <v>0</v>
      </c>
      <c r="H81" s="6">
        <v>0</v>
      </c>
      <c r="I81" s="8">
        <f t="shared" si="15"/>
        <v>0</v>
      </c>
      <c r="J81" s="7" t="s">
        <v>12</v>
      </c>
      <c r="K81" s="6" t="s">
        <v>12</v>
      </c>
      <c r="L81" s="6" t="s">
        <v>12</v>
      </c>
      <c r="M81" s="8">
        <f>SUM(J81:L81)</f>
        <v>0</v>
      </c>
      <c r="N81" s="6" t="s">
        <v>12</v>
      </c>
      <c r="O81" s="6" t="s">
        <v>12</v>
      </c>
      <c r="P81" s="6" t="s">
        <v>12</v>
      </c>
      <c r="Q81" s="8">
        <f t="shared" si="12"/>
        <v>0</v>
      </c>
      <c r="R81" s="10">
        <f t="shared" si="13"/>
        <v>0</v>
      </c>
      <c r="T81" s="10"/>
      <c r="U81" s="10"/>
    </row>
    <row r="82" spans="1:21">
      <c r="A82" s="59" t="s">
        <v>57</v>
      </c>
      <c r="B82" s="7">
        <v>88662.24663163838</v>
      </c>
      <c r="C82" s="7">
        <v>89295.183359999995</v>
      </c>
      <c r="D82" s="9">
        <v>75695.911603949993</v>
      </c>
      <c r="E82" s="8">
        <f t="shared" si="14"/>
        <v>253653.34159558837</v>
      </c>
      <c r="F82" s="6">
        <v>61190.680851789999</v>
      </c>
      <c r="G82" s="6">
        <v>28598.758857000001</v>
      </c>
      <c r="H82" s="6">
        <v>39205.858456057598</v>
      </c>
      <c r="I82" s="8">
        <f t="shared" si="15"/>
        <v>128995.2981648476</v>
      </c>
      <c r="J82" s="7">
        <v>46237.1</v>
      </c>
      <c r="K82" s="6">
        <v>48058.1</v>
      </c>
      <c r="L82" s="6">
        <v>20245.3</v>
      </c>
      <c r="M82" s="8">
        <f t="shared" si="16"/>
        <v>114540.5</v>
      </c>
      <c r="N82" s="6">
        <v>12143.767988</v>
      </c>
      <c r="O82" s="6">
        <v>21401.3</v>
      </c>
      <c r="P82" s="6">
        <v>59603.6</v>
      </c>
      <c r="Q82" s="8">
        <f t="shared" si="12"/>
        <v>93148.667988000001</v>
      </c>
      <c r="R82" s="72">
        <f t="shared" si="13"/>
        <v>590337.807748436</v>
      </c>
      <c r="T82" s="10"/>
      <c r="U82" s="10"/>
    </row>
    <row r="83" spans="1:21">
      <c r="A83" s="59" t="s">
        <v>58</v>
      </c>
      <c r="B83" s="7">
        <v>33917.873661877878</v>
      </c>
      <c r="C83" s="7">
        <v>35266.316392601359</v>
      </c>
      <c r="D83" s="9">
        <v>28580.67450300014</v>
      </c>
      <c r="E83" s="8">
        <f t="shared" si="14"/>
        <v>97764.864557479363</v>
      </c>
      <c r="F83" s="6">
        <v>28121.449350999748</v>
      </c>
      <c r="G83" s="6">
        <v>15375.279165949998</v>
      </c>
      <c r="H83" s="6">
        <v>19420.086636469638</v>
      </c>
      <c r="I83" s="8">
        <f t="shared" si="15"/>
        <v>62916.815153419389</v>
      </c>
      <c r="J83" s="7">
        <v>26121.1</v>
      </c>
      <c r="K83" s="6">
        <v>28610.2</v>
      </c>
      <c r="L83" s="6">
        <v>11990.4</v>
      </c>
      <c r="M83" s="8">
        <f t="shared" si="16"/>
        <v>66721.7</v>
      </c>
      <c r="N83" s="6">
        <v>7298.6056476000003</v>
      </c>
      <c r="O83" s="6">
        <v>10793.7</v>
      </c>
      <c r="P83" s="6">
        <v>23893.8</v>
      </c>
      <c r="Q83" s="8">
        <f t="shared" si="12"/>
        <v>41986.105647600001</v>
      </c>
      <c r="R83" s="72">
        <f t="shared" si="13"/>
        <v>269389.48535849876</v>
      </c>
      <c r="T83" s="10"/>
      <c r="U83" s="10"/>
    </row>
    <row r="84" spans="1:21">
      <c r="A84" s="59" t="s">
        <v>59</v>
      </c>
      <c r="B84" s="7">
        <v>7428.0232476107158</v>
      </c>
      <c r="C84" s="7">
        <v>7914.5574620899779</v>
      </c>
      <c r="D84" s="9">
        <v>8577.623950039997</v>
      </c>
      <c r="E84" s="8">
        <f t="shared" si="14"/>
        <v>23920.204659740692</v>
      </c>
      <c r="F84" s="9">
        <v>9821.0107250999972</v>
      </c>
      <c r="G84" s="9">
        <v>5619.8585945000004</v>
      </c>
      <c r="H84" s="9">
        <v>6651.6930109299974</v>
      </c>
      <c r="I84" s="8">
        <f t="shared" si="15"/>
        <v>22092.562330529996</v>
      </c>
      <c r="J84" s="7">
        <v>8086.4</v>
      </c>
      <c r="K84" s="6">
        <v>5696.1</v>
      </c>
      <c r="L84" s="6">
        <v>3989.2</v>
      </c>
      <c r="M84" s="8">
        <f t="shared" si="16"/>
        <v>17771.7</v>
      </c>
      <c r="N84" s="6">
        <v>2354.0228459999998</v>
      </c>
      <c r="O84" s="6">
        <v>9760.7999999999993</v>
      </c>
      <c r="P84" s="6">
        <v>11453.5</v>
      </c>
      <c r="Q84" s="8">
        <f t="shared" si="12"/>
        <v>23568.322845999999</v>
      </c>
      <c r="R84" s="72">
        <f t="shared" si="13"/>
        <v>87352.789836270676</v>
      </c>
      <c r="T84" s="10"/>
      <c r="U84" s="10"/>
    </row>
    <row r="85" spans="1:21">
      <c r="A85" s="5" t="s">
        <v>60</v>
      </c>
      <c r="B85" s="7"/>
      <c r="C85" s="7"/>
      <c r="D85" s="9"/>
      <c r="E85" s="8"/>
      <c r="F85" s="9"/>
      <c r="G85" s="9"/>
      <c r="H85" s="9"/>
      <c r="I85" s="8"/>
      <c r="J85" s="7"/>
      <c r="K85" s="6">
        <v>6899.9</v>
      </c>
      <c r="L85" s="6">
        <v>10492.4</v>
      </c>
      <c r="M85" s="8">
        <f t="shared" si="16"/>
        <v>17392.3</v>
      </c>
      <c r="N85" s="6">
        <v>11650.331662869999</v>
      </c>
      <c r="O85" s="6">
        <v>12410</v>
      </c>
      <c r="P85" s="6">
        <v>16223.8</v>
      </c>
      <c r="Q85" s="8">
        <f t="shared" si="12"/>
        <v>40284.131662870001</v>
      </c>
      <c r="R85" s="10">
        <f t="shared" si="13"/>
        <v>57676.431662870003</v>
      </c>
      <c r="T85" s="10"/>
      <c r="U85" s="10"/>
    </row>
    <row r="86" spans="1:21" ht="15.75">
      <c r="A86" s="47" t="s">
        <v>61</v>
      </c>
      <c r="B86" s="47">
        <f>SUM(B49:B85)</f>
        <v>256497.53649398097</v>
      </c>
      <c r="C86" s="47">
        <f t="shared" ref="C86:D86" si="17">SUM(C49:C85)</f>
        <v>268213.90981986141</v>
      </c>
      <c r="D86" s="47">
        <f t="shared" si="17"/>
        <v>242237.26298955013</v>
      </c>
      <c r="E86" s="47">
        <f t="shared" ref="E86:I86" si="18">SUM(E49:E84)</f>
        <v>766948.70930339245</v>
      </c>
      <c r="F86" s="47">
        <f t="shared" si="18"/>
        <v>232630.39365287978</v>
      </c>
      <c r="G86" s="47">
        <f t="shared" si="18"/>
        <v>182388.21530290999</v>
      </c>
      <c r="H86" s="47">
        <f t="shared" si="18"/>
        <v>215717.62999687725</v>
      </c>
      <c r="I86" s="47">
        <f t="shared" si="18"/>
        <v>630736.23895266699</v>
      </c>
      <c r="J86" s="47">
        <f>SUM(J49:J85)</f>
        <v>227960.9</v>
      </c>
      <c r="K86" s="47">
        <f>SUM(K49:K85)</f>
        <v>213184.19999999998</v>
      </c>
      <c r="L86" s="47">
        <f>SUM(L49:L85)</f>
        <v>162387.40000000002</v>
      </c>
      <c r="M86" s="47">
        <f>SUM(M49:M85)</f>
        <v>603532.5</v>
      </c>
      <c r="N86" s="47">
        <f>SUM(N49:N85)</f>
        <v>145818.74849694991</v>
      </c>
      <c r="O86" s="47">
        <f t="shared" ref="O86:P86" si="19">SUM(O49:O85)</f>
        <v>181293.5</v>
      </c>
      <c r="P86" s="47">
        <f t="shared" si="19"/>
        <v>250088.69999999995</v>
      </c>
      <c r="Q86" s="47">
        <f>SUM(Q49:Q85)</f>
        <v>577200.94849694986</v>
      </c>
      <c r="R86" s="10">
        <f t="shared" si="13"/>
        <v>2578418.3967530094</v>
      </c>
      <c r="T86" s="10"/>
      <c r="U86" s="10"/>
    </row>
    <row r="87" spans="1:21">
      <c r="A87" s="5" t="s">
        <v>17</v>
      </c>
      <c r="B87" s="6">
        <v>32642.321467180009</v>
      </c>
      <c r="C87" s="19">
        <v>11724.438652020001</v>
      </c>
      <c r="D87" s="6">
        <v>15462.192147899972</v>
      </c>
      <c r="E87" s="8">
        <f>SUM(B87:D87)</f>
        <v>59828.95226709998</v>
      </c>
      <c r="F87" s="6">
        <v>24004.257659700022</v>
      </c>
      <c r="G87" s="6">
        <v>14306.51639307</v>
      </c>
      <c r="H87" s="6">
        <v>28472.665000620025</v>
      </c>
      <c r="I87" s="8">
        <f>SUM(F87:H87)</f>
        <v>66783.439053390044</v>
      </c>
      <c r="J87" s="7">
        <v>11456.7</v>
      </c>
      <c r="K87" s="6">
        <v>13005.5</v>
      </c>
      <c r="L87" s="6">
        <v>9374.9</v>
      </c>
      <c r="M87" s="8">
        <f>SUM(J87:L87)</f>
        <v>33837.1</v>
      </c>
      <c r="N87" s="6">
        <v>15178.108682170014</v>
      </c>
      <c r="O87" s="6">
        <v>4179.1000000000004</v>
      </c>
      <c r="P87" s="6">
        <v>54243.199999999997</v>
      </c>
      <c r="Q87" s="8">
        <f>SUM(N87:P87)</f>
        <v>73600.408682170004</v>
      </c>
      <c r="R87" s="10">
        <f t="shared" si="13"/>
        <v>234049.90000266003</v>
      </c>
      <c r="T87" s="17"/>
      <c r="U87" s="10"/>
    </row>
    <row r="88" spans="1:21">
      <c r="A88" s="5" t="s">
        <v>62</v>
      </c>
      <c r="B88" s="6"/>
      <c r="C88" s="6"/>
      <c r="D88" s="6"/>
      <c r="E88" s="8">
        <f>SUM(B88:D88)</f>
        <v>0</v>
      </c>
      <c r="F88" s="5"/>
      <c r="G88" s="5"/>
      <c r="H88" s="5"/>
      <c r="I88" s="8">
        <f>SUM(F88:H88)</f>
        <v>0</v>
      </c>
      <c r="J88" s="5"/>
      <c r="K88" s="5"/>
      <c r="L88" s="6"/>
      <c r="M88" s="8">
        <f>SUM(J88:L88)</f>
        <v>0</v>
      </c>
      <c r="N88" s="6"/>
      <c r="O88" s="6"/>
      <c r="P88" s="6"/>
      <c r="Q88" s="8">
        <f>SUM(N88:P88)</f>
        <v>0</v>
      </c>
      <c r="R88" s="10">
        <f t="shared" si="13"/>
        <v>0</v>
      </c>
      <c r="U88" s="10"/>
    </row>
    <row r="89" spans="1:21">
      <c r="A89" s="5" t="s">
        <v>18</v>
      </c>
      <c r="B89" s="6"/>
      <c r="C89" s="6"/>
      <c r="D89" s="6"/>
      <c r="E89" s="8">
        <f>SUM(B89:D89)</f>
        <v>0</v>
      </c>
      <c r="F89" s="5"/>
      <c r="G89" s="5"/>
      <c r="H89" s="5"/>
      <c r="I89" s="8">
        <f>SUM(F89:H89)</f>
        <v>0</v>
      </c>
      <c r="J89" s="6"/>
      <c r="K89" s="5"/>
      <c r="L89" s="5"/>
      <c r="M89" s="8">
        <f>SUM(J89:L89)</f>
        <v>0</v>
      </c>
      <c r="N89" s="5"/>
      <c r="O89" s="5"/>
      <c r="P89" s="5"/>
      <c r="Q89" s="8">
        <f>SUM(N89:P89)</f>
        <v>0</v>
      </c>
      <c r="R89" s="10">
        <f t="shared" si="13"/>
        <v>0</v>
      </c>
      <c r="U89" s="10"/>
    </row>
    <row r="90" spans="1:21">
      <c r="A90" s="5" t="s">
        <v>63</v>
      </c>
      <c r="B90" s="6"/>
      <c r="C90" s="6"/>
      <c r="D90" s="6">
        <v>0</v>
      </c>
      <c r="E90" s="8">
        <f>SUM(B90:D90)</f>
        <v>0</v>
      </c>
      <c r="F90" s="5"/>
      <c r="G90" s="5"/>
      <c r="H90" s="5"/>
      <c r="I90" s="8">
        <f>SUM(F90:H90)</f>
        <v>0</v>
      </c>
      <c r="J90" s="5"/>
      <c r="K90" s="5"/>
      <c r="L90" s="5"/>
      <c r="M90" s="8">
        <f>SUM(J90:L90)</f>
        <v>0</v>
      </c>
      <c r="N90" s="5"/>
      <c r="O90" s="5"/>
      <c r="P90" s="5"/>
      <c r="Q90" s="8">
        <f>SUM(N90:P90)</f>
        <v>0</v>
      </c>
      <c r="R90" s="10">
        <f t="shared" si="13"/>
        <v>0</v>
      </c>
      <c r="U90" s="10"/>
    </row>
    <row r="91" spans="1:21" ht="22.5" customHeight="1">
      <c r="A91" s="47" t="s">
        <v>64</v>
      </c>
      <c r="B91" s="47">
        <f t="shared" ref="B91:P91" si="20">B86-B87-B89+B90+B88</f>
        <v>223855.21502680096</v>
      </c>
      <c r="C91" s="49">
        <f t="shared" si="20"/>
        <v>256489.4711678414</v>
      </c>
      <c r="D91" s="47">
        <f t="shared" si="20"/>
        <v>226775.07084165016</v>
      </c>
      <c r="E91" s="47">
        <f t="shared" si="20"/>
        <v>707119.75703629246</v>
      </c>
      <c r="F91" s="47">
        <f t="shared" si="20"/>
        <v>208626.13599317975</v>
      </c>
      <c r="G91" s="47">
        <f t="shared" si="20"/>
        <v>168081.69890983999</v>
      </c>
      <c r="H91" s="47">
        <f t="shared" si="20"/>
        <v>187244.96499625721</v>
      </c>
      <c r="I91" s="47">
        <f t="shared" si="20"/>
        <v>563952.79989927693</v>
      </c>
      <c r="J91" s="47">
        <f t="shared" si="20"/>
        <v>216504.19999999998</v>
      </c>
      <c r="K91" s="47">
        <f t="shared" si="20"/>
        <v>200178.69999999998</v>
      </c>
      <c r="L91" s="47">
        <f t="shared" si="20"/>
        <v>153012.50000000003</v>
      </c>
      <c r="M91" s="47">
        <f t="shared" si="20"/>
        <v>569695.4</v>
      </c>
      <c r="N91" s="47">
        <f t="shared" si="20"/>
        <v>130640.63981477989</v>
      </c>
      <c r="O91" s="47">
        <f t="shared" si="20"/>
        <v>177114.4</v>
      </c>
      <c r="P91" s="47">
        <f t="shared" si="20"/>
        <v>195845.49999999994</v>
      </c>
      <c r="Q91" s="47">
        <f>Q86-Q87-Q89+Q90+Q88</f>
        <v>503600.53981477988</v>
      </c>
      <c r="R91" s="10">
        <f t="shared" si="13"/>
        <v>2344368.4967503492</v>
      </c>
      <c r="T91" s="17"/>
      <c r="U91" s="10"/>
    </row>
    <row r="92" spans="1:21">
      <c r="A92" s="28" t="s">
        <v>10</v>
      </c>
      <c r="B92" s="16"/>
      <c r="C92" s="16"/>
      <c r="D92" s="16"/>
      <c r="E92" s="16"/>
      <c r="G92" s="20"/>
      <c r="L92" s="16"/>
      <c r="N92" s="16"/>
      <c r="O92" s="16"/>
      <c r="P92" s="16"/>
      <c r="U92" s="10"/>
    </row>
    <row r="93" spans="1:21">
      <c r="A93" s="2"/>
      <c r="B93" s="16"/>
      <c r="C93" s="16"/>
      <c r="D93" s="16"/>
      <c r="E93" s="16"/>
      <c r="F93" s="4"/>
      <c r="G93" s="20"/>
      <c r="H93" s="4"/>
      <c r="I93" s="10"/>
      <c r="J93" s="10"/>
      <c r="K93" s="10"/>
      <c r="L93" s="10"/>
      <c r="N93" s="16"/>
      <c r="O93" s="16"/>
      <c r="P93" s="16"/>
      <c r="U93" s="10"/>
    </row>
    <row r="94" spans="1:21">
      <c r="H94" s="20"/>
      <c r="K94" s="10"/>
      <c r="L94" s="10"/>
      <c r="N94" s="10"/>
      <c r="O94" s="10"/>
      <c r="P94" s="10"/>
      <c r="U94" s="10"/>
    </row>
    <row r="95" spans="1:21" ht="64.5" customHeight="1">
      <c r="A95" s="34" t="s">
        <v>65</v>
      </c>
      <c r="B95" s="21" t="s">
        <v>0</v>
      </c>
      <c r="C95" s="21"/>
      <c r="D95" s="21"/>
      <c r="E95" s="21"/>
      <c r="U95" s="10"/>
    </row>
    <row r="96" spans="1:21" ht="21" customHeight="1">
      <c r="A96" s="79" t="s">
        <v>22</v>
      </c>
      <c r="B96" s="80" t="str">
        <f>B2</f>
        <v>1st Quarter 2024/25</v>
      </c>
      <c r="C96" s="80"/>
      <c r="D96" s="80"/>
      <c r="E96" s="80"/>
      <c r="F96" s="80" t="str">
        <f>F2</f>
        <v>2nd Quarter 2024/25</v>
      </c>
      <c r="G96" s="80"/>
      <c r="H96" s="80"/>
      <c r="I96" s="80"/>
      <c r="J96" s="76" t="str">
        <f>J2</f>
        <v>3rd Quarter 2024/25</v>
      </c>
      <c r="K96" s="77"/>
      <c r="L96" s="77"/>
      <c r="M96" s="78"/>
      <c r="N96" s="76" t="str">
        <f t="shared" ref="N96:P97" si="21">N2</f>
        <v>4th Quarter 2024/25</v>
      </c>
      <c r="O96" s="77" t="str">
        <f t="shared" si="21"/>
        <v>4th Quarter 2015/16</v>
      </c>
      <c r="P96" s="77" t="str">
        <f t="shared" si="21"/>
        <v>4th Quarter 2015/16</v>
      </c>
      <c r="Q96" s="78"/>
      <c r="U96" s="10"/>
    </row>
    <row r="97" spans="1:21" ht="21" customHeight="1">
      <c r="A97" s="81"/>
      <c r="B97" s="50" t="e">
        <f>#REF!</f>
        <v>#REF!</v>
      </c>
      <c r="C97" s="50" t="e">
        <f>#REF!</f>
        <v>#REF!</v>
      </c>
      <c r="D97" s="50" t="e">
        <f>#REF!</f>
        <v>#REF!</v>
      </c>
      <c r="E97" s="50" t="e">
        <f>#REF!</f>
        <v>#REF!</v>
      </c>
      <c r="F97" s="50" t="e">
        <f>#REF!</f>
        <v>#REF!</v>
      </c>
      <c r="G97" s="50" t="e">
        <f>#REF!</f>
        <v>#REF!</v>
      </c>
      <c r="H97" s="50" t="e">
        <f>#REF!</f>
        <v>#REF!</v>
      </c>
      <c r="I97" s="50" t="e">
        <f>#REF!</f>
        <v>#REF!</v>
      </c>
      <c r="J97" s="50" t="e">
        <f>#REF!</f>
        <v>#REF!</v>
      </c>
      <c r="K97" s="50" t="e">
        <f>#REF!</f>
        <v>#REF!</v>
      </c>
      <c r="L97" s="50" t="e">
        <f>#REF!</f>
        <v>#REF!</v>
      </c>
      <c r="M97" s="50" t="e">
        <f>#REF!</f>
        <v>#REF!</v>
      </c>
      <c r="N97" s="45" t="e">
        <f t="shared" si="21"/>
        <v>#REF!</v>
      </c>
      <c r="O97" s="45" t="e">
        <f t="shared" si="21"/>
        <v>#REF!</v>
      </c>
      <c r="P97" s="45" t="e">
        <f t="shared" si="21"/>
        <v>#REF!</v>
      </c>
      <c r="Q97" s="45" t="s">
        <v>6</v>
      </c>
      <c r="U97" s="10"/>
    </row>
    <row r="98" spans="1:21">
      <c r="A98" s="5" t="s">
        <v>66</v>
      </c>
      <c r="B98" s="22">
        <v>503375.0074055001</v>
      </c>
      <c r="C98" s="22">
        <v>473051.14436620084</v>
      </c>
      <c r="D98" s="9">
        <v>517814.69405393006</v>
      </c>
      <c r="E98" s="8">
        <f>SUM(B98:D98)</f>
        <v>1494240.8458256309</v>
      </c>
      <c r="F98" s="6">
        <v>661607.22737164004</v>
      </c>
      <c r="G98" s="6">
        <v>578624.27412438986</v>
      </c>
      <c r="H98" s="6">
        <v>586535.37907931011</v>
      </c>
      <c r="I98" s="8">
        <f>SUM(F98:H98)</f>
        <v>1826766.8805753402</v>
      </c>
      <c r="J98" s="23">
        <v>507736.8</v>
      </c>
      <c r="K98" s="6">
        <v>438466.9</v>
      </c>
      <c r="L98" s="6">
        <v>506369.2</v>
      </c>
      <c r="M98" s="8">
        <f t="shared" ref="M98:M132" si="22">SUM(J98:L98)</f>
        <v>1452572.9</v>
      </c>
      <c r="N98" s="6">
        <v>524819.20266113046</v>
      </c>
      <c r="O98" s="6">
        <v>593277.80000000005</v>
      </c>
      <c r="P98" s="6">
        <v>638794.1</v>
      </c>
      <c r="Q98" s="8">
        <f>SUM(N98:P98)</f>
        <v>1756891.1026611305</v>
      </c>
      <c r="R98" s="16">
        <f>E98+I98+M98+Q98</f>
        <v>6530471.7290621027</v>
      </c>
      <c r="S98" s="58">
        <f>R98+R99+R100</f>
        <v>10869131.194615241</v>
      </c>
      <c r="T98" s="10"/>
      <c r="U98" s="10"/>
    </row>
    <row r="99" spans="1:21">
      <c r="A99" s="24" t="s">
        <v>67</v>
      </c>
      <c r="B99" s="22">
        <v>260636.88099448979</v>
      </c>
      <c r="C99" s="22">
        <v>381893.45677199913</v>
      </c>
      <c r="D99" s="9">
        <v>397945.22840599646</v>
      </c>
      <c r="E99" s="8">
        <f t="shared" ref="E99:E132" si="23">SUM(B99:D99)</f>
        <v>1040475.5661724854</v>
      </c>
      <c r="F99" s="6">
        <v>385817.21229900402</v>
      </c>
      <c r="G99" s="6">
        <v>349629.27562299848</v>
      </c>
      <c r="H99" s="6">
        <v>364747.09021799988</v>
      </c>
      <c r="I99" s="8">
        <f t="shared" ref="I99:I126" si="24">SUM(F99:H99)</f>
        <v>1100193.5781400024</v>
      </c>
      <c r="J99" s="23">
        <v>318841.2</v>
      </c>
      <c r="K99" s="6">
        <v>294874.8</v>
      </c>
      <c r="L99" s="6">
        <v>274531.20000000001</v>
      </c>
      <c r="M99" s="8">
        <f t="shared" si="22"/>
        <v>888247.2</v>
      </c>
      <c r="N99" s="6">
        <v>291931.07874299999</v>
      </c>
      <c r="O99" s="6">
        <v>330765.7</v>
      </c>
      <c r="P99" s="6">
        <v>342448</v>
      </c>
      <c r="Q99" s="8">
        <f>SUM(N99:P99)</f>
        <v>965144.778743</v>
      </c>
      <c r="R99" s="16">
        <f t="shared" ref="R99:R132" si="25">E99+I99+M99+Q99</f>
        <v>3994061.1230554879</v>
      </c>
      <c r="S99" s="58"/>
      <c r="T99" s="10"/>
      <c r="U99" s="10"/>
    </row>
    <row r="100" spans="1:21">
      <c r="A100" s="5" t="s">
        <v>68</v>
      </c>
      <c r="B100" s="22">
        <v>31392.733464000899</v>
      </c>
      <c r="C100" s="22">
        <v>32317.262952000001</v>
      </c>
      <c r="D100" s="9">
        <v>28477.362007900003</v>
      </c>
      <c r="E100" s="8">
        <f t="shared" si="23"/>
        <v>92187.358423900907</v>
      </c>
      <c r="F100" s="6">
        <v>31157.405922900001</v>
      </c>
      <c r="G100" s="6">
        <v>29516.062321850004</v>
      </c>
      <c r="H100" s="6">
        <v>22683.701634000001</v>
      </c>
      <c r="I100" s="8">
        <f t="shared" si="24"/>
        <v>83357.169878750006</v>
      </c>
      <c r="J100" s="23">
        <v>23705.8</v>
      </c>
      <c r="K100" s="6">
        <v>24631.5</v>
      </c>
      <c r="L100" s="6">
        <v>24516.1</v>
      </c>
      <c r="M100" s="8">
        <f t="shared" si="22"/>
        <v>72853.399999999994</v>
      </c>
      <c r="N100" s="6">
        <v>27390.914195000001</v>
      </c>
      <c r="O100" s="6">
        <v>34414.699999999997</v>
      </c>
      <c r="P100" s="6">
        <v>34394.800000000003</v>
      </c>
      <c r="Q100" s="8">
        <f>SUM(N100:P100)</f>
        <v>96200.414195000005</v>
      </c>
      <c r="R100" s="16">
        <f t="shared" si="25"/>
        <v>344598.34249765088</v>
      </c>
      <c r="S100" s="58"/>
      <c r="T100" s="10"/>
      <c r="U100" s="10"/>
    </row>
    <row r="101" spans="1:21">
      <c r="A101" s="5" t="s">
        <v>27</v>
      </c>
      <c r="B101" s="22">
        <v>15701.965514769998</v>
      </c>
      <c r="C101" s="22">
        <v>14940.009104000002</v>
      </c>
      <c r="D101" s="9">
        <v>13823.238905459999</v>
      </c>
      <c r="E101" s="8">
        <f t="shared" si="23"/>
        <v>44465.213524229999</v>
      </c>
      <c r="F101" s="6">
        <v>15971.398590050001</v>
      </c>
      <c r="G101" s="6">
        <v>15892.310180479999</v>
      </c>
      <c r="H101" s="6">
        <v>12670.747121599998</v>
      </c>
      <c r="I101" s="8">
        <f t="shared" si="24"/>
        <v>44534.455892129998</v>
      </c>
      <c r="J101" s="23">
        <v>11220.4</v>
      </c>
      <c r="K101" s="6">
        <v>16840.5</v>
      </c>
      <c r="L101" s="6">
        <v>13627.8</v>
      </c>
      <c r="M101" s="8">
        <f t="shared" si="22"/>
        <v>41688.699999999997</v>
      </c>
      <c r="N101" s="6">
        <v>13159.858862999999</v>
      </c>
      <c r="O101" s="6">
        <v>15267.1</v>
      </c>
      <c r="P101" s="6">
        <v>16346.1</v>
      </c>
      <c r="Q101" s="8">
        <f t="shared" ref="Q101:Q122" si="26">SUM(N101:P101)</f>
        <v>44773.058862999998</v>
      </c>
      <c r="R101" s="16">
        <f t="shared" si="25"/>
        <v>175461.42827936</v>
      </c>
      <c r="S101" s="58"/>
      <c r="T101" s="10"/>
      <c r="U101" s="10"/>
    </row>
    <row r="102" spans="1:21">
      <c r="A102" s="5" t="s">
        <v>28</v>
      </c>
      <c r="B102" s="22">
        <v>483.82158800000002</v>
      </c>
      <c r="C102" s="22">
        <v>419.419601</v>
      </c>
      <c r="D102" s="9">
        <v>1400.1004748000003</v>
      </c>
      <c r="E102" s="8">
        <f t="shared" si="23"/>
        <v>2303.3416638000003</v>
      </c>
      <c r="F102" s="6">
        <v>1289.6424500000001</v>
      </c>
      <c r="G102" s="6">
        <v>961.86649799999998</v>
      </c>
      <c r="H102" s="6">
        <v>970.51725499999986</v>
      </c>
      <c r="I102" s="8">
        <f t="shared" si="24"/>
        <v>3222.0262029999999</v>
      </c>
      <c r="J102" s="23">
        <v>1023</v>
      </c>
      <c r="K102" s="6">
        <v>860.7</v>
      </c>
      <c r="L102" s="6">
        <v>1135.8</v>
      </c>
      <c r="M102" s="8">
        <f t="shared" si="22"/>
        <v>3019.5</v>
      </c>
      <c r="N102" s="6">
        <v>1036.3487050000001</v>
      </c>
      <c r="O102" s="6">
        <v>970.3</v>
      </c>
      <c r="P102" s="6">
        <v>922.3</v>
      </c>
      <c r="Q102" s="8">
        <f t="shared" si="26"/>
        <v>2928.9487049999998</v>
      </c>
      <c r="R102" s="16">
        <f t="shared" si="25"/>
        <v>11473.816571799998</v>
      </c>
      <c r="S102" s="58"/>
      <c r="T102" s="10"/>
      <c r="U102" s="10"/>
    </row>
    <row r="103" spans="1:21">
      <c r="A103" s="5" t="s">
        <v>29</v>
      </c>
      <c r="B103" s="22">
        <v>314.24107400000003</v>
      </c>
      <c r="C103" s="22">
        <v>234.66837699999999</v>
      </c>
      <c r="D103" s="9">
        <v>135.68974678000001</v>
      </c>
      <c r="E103" s="8">
        <f t="shared" si="23"/>
        <v>684.59919777999994</v>
      </c>
      <c r="F103" s="6">
        <v>137.49646179000001</v>
      </c>
      <c r="G103" s="6">
        <v>202.93272273000002</v>
      </c>
      <c r="H103" s="6">
        <v>284.63151900000003</v>
      </c>
      <c r="I103" s="8">
        <f t="shared" si="24"/>
        <v>625.06070352000006</v>
      </c>
      <c r="J103" s="23">
        <v>199.5</v>
      </c>
      <c r="K103" s="6">
        <v>210</v>
      </c>
      <c r="L103" s="6">
        <v>190.9</v>
      </c>
      <c r="M103" s="8">
        <f t="shared" si="22"/>
        <v>600.4</v>
      </c>
      <c r="N103" s="6">
        <v>207.95290543000002</v>
      </c>
      <c r="O103" s="6">
        <v>186.3</v>
      </c>
      <c r="P103" s="6">
        <v>188.8</v>
      </c>
      <c r="Q103" s="8">
        <f t="shared" si="26"/>
        <v>583.05290543000001</v>
      </c>
      <c r="R103" s="16">
        <f t="shared" si="25"/>
        <v>2493.1128067300001</v>
      </c>
      <c r="S103" s="58"/>
      <c r="T103" s="10"/>
      <c r="U103" s="10"/>
    </row>
    <row r="104" spans="1:21">
      <c r="A104" s="5" t="s">
        <v>30</v>
      </c>
      <c r="B104" s="22">
        <v>93.75112</v>
      </c>
      <c r="C104" s="22">
        <v>12.999267</v>
      </c>
      <c r="D104" s="9">
        <v>52.017053870000005</v>
      </c>
      <c r="E104" s="8">
        <f t="shared" si="23"/>
        <v>158.76744087</v>
      </c>
      <c r="F104" s="6">
        <v>74.625614539999987</v>
      </c>
      <c r="G104" s="6">
        <v>8.3403050000000007</v>
      </c>
      <c r="H104" s="6">
        <v>13.537587820000001</v>
      </c>
      <c r="I104" s="8">
        <f t="shared" si="24"/>
        <v>96.503507359999986</v>
      </c>
      <c r="J104" s="23">
        <v>3.1</v>
      </c>
      <c r="K104" s="6">
        <v>4.4000000000000004</v>
      </c>
      <c r="L104" s="6">
        <v>3.5</v>
      </c>
      <c r="M104" s="8">
        <f t="shared" si="22"/>
        <v>11</v>
      </c>
      <c r="N104" s="6">
        <v>16.581437609999998</v>
      </c>
      <c r="O104" s="6">
        <v>9.6999999999999993</v>
      </c>
      <c r="P104" s="6">
        <v>4.2</v>
      </c>
      <c r="Q104" s="8">
        <f t="shared" si="26"/>
        <v>30.481437609999997</v>
      </c>
      <c r="R104" s="16">
        <f t="shared" si="25"/>
        <v>296.75238583999999</v>
      </c>
      <c r="S104" s="58"/>
      <c r="T104" s="10"/>
      <c r="U104" s="10"/>
    </row>
    <row r="105" spans="1:21">
      <c r="A105" s="5" t="s">
        <v>31</v>
      </c>
      <c r="B105" s="22">
        <v>9719.3356102589005</v>
      </c>
      <c r="C105" s="22">
        <v>10668.011822949999</v>
      </c>
      <c r="D105" s="9">
        <v>10346.954159749999</v>
      </c>
      <c r="E105" s="8">
        <f t="shared" si="23"/>
        <v>30734.301592958898</v>
      </c>
      <c r="F105" s="6">
        <v>9887.8138971900062</v>
      </c>
      <c r="G105" s="6">
        <v>10269.95232801</v>
      </c>
      <c r="H105" s="6">
        <v>13398.433905649999</v>
      </c>
      <c r="I105" s="8">
        <f t="shared" si="24"/>
        <v>33556.200130850004</v>
      </c>
      <c r="J105" s="23">
        <v>10334</v>
      </c>
      <c r="K105" s="6">
        <v>11075.4</v>
      </c>
      <c r="L105" s="6">
        <v>11940.5</v>
      </c>
      <c r="M105" s="8">
        <f t="shared" si="22"/>
        <v>33349.9</v>
      </c>
      <c r="N105" s="6">
        <v>14811.874112909998</v>
      </c>
      <c r="O105" s="6">
        <v>15290.8</v>
      </c>
      <c r="P105" s="6">
        <v>15817.8</v>
      </c>
      <c r="Q105" s="8">
        <f t="shared" si="26"/>
        <v>45920.47411291</v>
      </c>
      <c r="R105" s="16">
        <f t="shared" si="25"/>
        <v>143560.87583671889</v>
      </c>
      <c r="S105" s="58"/>
      <c r="T105" s="10"/>
      <c r="U105" s="10"/>
    </row>
    <row r="106" spans="1:21">
      <c r="A106" s="5" t="s">
        <v>32</v>
      </c>
      <c r="B106" s="22">
        <v>208.81723450000001</v>
      </c>
      <c r="C106" s="22">
        <v>430.15178300000002</v>
      </c>
      <c r="D106" s="9">
        <v>402.51716398000002</v>
      </c>
      <c r="E106" s="8">
        <f t="shared" si="23"/>
        <v>1041.4861814800001</v>
      </c>
      <c r="F106" s="6">
        <v>385.84956470000003</v>
      </c>
      <c r="G106" s="6">
        <v>639.76954644000011</v>
      </c>
      <c r="H106" s="6">
        <v>425.83799372000004</v>
      </c>
      <c r="I106" s="8">
        <f t="shared" si="24"/>
        <v>1451.4571048600001</v>
      </c>
      <c r="J106" s="23">
        <v>823.2</v>
      </c>
      <c r="K106" s="6">
        <v>464.2</v>
      </c>
      <c r="L106" s="6">
        <v>701.6</v>
      </c>
      <c r="M106" s="8">
        <f t="shared" si="22"/>
        <v>1989</v>
      </c>
      <c r="N106" s="6">
        <v>1164.7834908099999</v>
      </c>
      <c r="O106" s="6">
        <v>1089.4000000000001</v>
      </c>
      <c r="P106" s="6">
        <v>1997.7</v>
      </c>
      <c r="Q106" s="8">
        <f t="shared" si="26"/>
        <v>4251.8834908099998</v>
      </c>
      <c r="R106" s="16">
        <f t="shared" si="25"/>
        <v>8733.8267771499995</v>
      </c>
      <c r="S106" s="58"/>
      <c r="T106" s="10"/>
      <c r="U106" s="10"/>
    </row>
    <row r="107" spans="1:21">
      <c r="A107" s="5" t="s">
        <v>33</v>
      </c>
      <c r="B107" s="22">
        <v>16705.239030239998</v>
      </c>
      <c r="C107" s="22">
        <v>18757.931935189998</v>
      </c>
      <c r="D107" s="9">
        <v>20204.808646109996</v>
      </c>
      <c r="E107" s="8">
        <f t="shared" si="23"/>
        <v>55667.979611539988</v>
      </c>
      <c r="F107" s="6">
        <v>20131.185069929998</v>
      </c>
      <c r="G107" s="6">
        <v>19246.35500766</v>
      </c>
      <c r="H107" s="6">
        <v>19652.093094310003</v>
      </c>
      <c r="I107" s="8">
        <f t="shared" si="24"/>
        <v>59029.633171900001</v>
      </c>
      <c r="J107" s="23">
        <v>18480.400000000001</v>
      </c>
      <c r="K107" s="6">
        <v>16234.5</v>
      </c>
      <c r="L107" s="6">
        <v>16806.099999999999</v>
      </c>
      <c r="M107" s="8">
        <f t="shared" si="22"/>
        <v>51521</v>
      </c>
      <c r="N107" s="6">
        <v>17684.698941080002</v>
      </c>
      <c r="O107" s="6">
        <v>20729.2</v>
      </c>
      <c r="P107" s="6">
        <v>20682.900000000001</v>
      </c>
      <c r="Q107" s="8">
        <f t="shared" si="26"/>
        <v>59096.79894108</v>
      </c>
      <c r="R107" s="16">
        <f t="shared" si="25"/>
        <v>225315.41172451997</v>
      </c>
      <c r="S107" s="58"/>
      <c r="T107" s="10"/>
      <c r="U107" s="10"/>
    </row>
    <row r="108" spans="1:21">
      <c r="A108" s="5" t="s">
        <v>34</v>
      </c>
      <c r="B108" s="22">
        <v>56.333316000000003</v>
      </c>
      <c r="C108" s="22">
        <v>28.826429000000001</v>
      </c>
      <c r="D108" s="9">
        <v>540.50232000000005</v>
      </c>
      <c r="E108" s="8">
        <f t="shared" si="23"/>
        <v>625.6620650000001</v>
      </c>
      <c r="F108" s="6">
        <v>1.9405649999999999</v>
      </c>
      <c r="G108" s="6">
        <v>3.8903270000000001</v>
      </c>
      <c r="H108" s="6">
        <v>1.677505</v>
      </c>
      <c r="I108" s="8">
        <f t="shared" si="24"/>
        <v>7.5083970000000004</v>
      </c>
      <c r="J108" s="23">
        <v>2</v>
      </c>
      <c r="K108" s="6">
        <v>8.6999999999999993</v>
      </c>
      <c r="L108" s="6">
        <v>5.9</v>
      </c>
      <c r="M108" s="8">
        <f t="shared" si="22"/>
        <v>16.600000000000001</v>
      </c>
      <c r="N108" s="6">
        <v>5.2367739999999996</v>
      </c>
      <c r="O108" s="6">
        <v>53.6</v>
      </c>
      <c r="P108" s="6">
        <v>23.2</v>
      </c>
      <c r="Q108" s="8">
        <f t="shared" si="26"/>
        <v>82.036773999999994</v>
      </c>
      <c r="R108" s="16">
        <f t="shared" si="25"/>
        <v>731.8072360000001</v>
      </c>
      <c r="S108" s="58"/>
      <c r="T108" s="10"/>
      <c r="U108" s="10"/>
    </row>
    <row r="109" spans="1:21">
      <c r="A109" s="5" t="s">
        <v>35</v>
      </c>
      <c r="B109" s="22">
        <v>13183.887957001501</v>
      </c>
      <c r="C109" s="22">
        <v>11992.46544462</v>
      </c>
      <c r="D109" s="9">
        <v>9914.2822478399994</v>
      </c>
      <c r="E109" s="8">
        <f t="shared" si="23"/>
        <v>35090.635649461503</v>
      </c>
      <c r="F109" s="6">
        <v>12276.509710850001</v>
      </c>
      <c r="G109" s="6">
        <v>9883.3654148200003</v>
      </c>
      <c r="H109" s="6">
        <v>12711.80087436</v>
      </c>
      <c r="I109" s="8">
        <f t="shared" si="24"/>
        <v>34871.676000029998</v>
      </c>
      <c r="J109" s="23">
        <v>8421.2999999999993</v>
      </c>
      <c r="K109" s="6">
        <v>8320.9</v>
      </c>
      <c r="L109" s="6">
        <v>8905.2999999999993</v>
      </c>
      <c r="M109" s="8">
        <f t="shared" si="22"/>
        <v>25647.499999999996</v>
      </c>
      <c r="N109" s="6">
        <v>12759.665441829999</v>
      </c>
      <c r="O109" s="6">
        <v>12096.6</v>
      </c>
      <c r="P109" s="6">
        <v>16283</v>
      </c>
      <c r="Q109" s="8">
        <f t="shared" si="26"/>
        <v>41139.265441830001</v>
      </c>
      <c r="R109" s="16">
        <f t="shared" si="25"/>
        <v>136749.07709132149</v>
      </c>
      <c r="S109" s="58"/>
      <c r="T109" s="10"/>
      <c r="U109" s="10"/>
    </row>
    <row r="110" spans="1:21">
      <c r="A110" s="5" t="s">
        <v>36</v>
      </c>
      <c r="B110" s="22">
        <v>2855.581177105983</v>
      </c>
      <c r="C110" s="22">
        <v>3089.2606769999993</v>
      </c>
      <c r="D110" s="9">
        <v>2576.4677992100001</v>
      </c>
      <c r="E110" s="8">
        <f t="shared" si="23"/>
        <v>8521.3096533159824</v>
      </c>
      <c r="F110" s="6">
        <v>2553.6302028300001</v>
      </c>
      <c r="G110" s="6">
        <v>2646.2126883599994</v>
      </c>
      <c r="H110" s="6">
        <v>3517.4626812900001</v>
      </c>
      <c r="I110" s="8">
        <f t="shared" si="24"/>
        <v>8717.3055724799997</v>
      </c>
      <c r="J110" s="23">
        <v>2967</v>
      </c>
      <c r="K110" s="6">
        <v>2157.6999999999998</v>
      </c>
      <c r="L110" s="6">
        <v>3081.1</v>
      </c>
      <c r="M110" s="8">
        <f t="shared" si="22"/>
        <v>8205.7999999999993</v>
      </c>
      <c r="N110" s="6">
        <v>3060.5572483100004</v>
      </c>
      <c r="O110" s="6">
        <v>2953.6</v>
      </c>
      <c r="P110" s="6">
        <v>2814.8</v>
      </c>
      <c r="Q110" s="8">
        <f t="shared" si="26"/>
        <v>8828.9572483100019</v>
      </c>
      <c r="R110" s="16">
        <f t="shared" si="25"/>
        <v>34273.372474105985</v>
      </c>
      <c r="S110" s="58"/>
      <c r="T110" s="10"/>
      <c r="U110" s="10"/>
    </row>
    <row r="111" spans="1:21">
      <c r="A111" s="5" t="s">
        <v>37</v>
      </c>
      <c r="B111" s="22">
        <v>122.74772299999999</v>
      </c>
      <c r="C111" s="22">
        <v>94.784518000000006</v>
      </c>
      <c r="D111" s="9">
        <v>60.848664999999997</v>
      </c>
      <c r="E111" s="8">
        <f t="shared" si="23"/>
        <v>278.38090599999998</v>
      </c>
      <c r="F111" s="6">
        <v>122.08408051000002</v>
      </c>
      <c r="G111" s="6">
        <v>151.00533200000001</v>
      </c>
      <c r="H111" s="6">
        <v>124.15971722999998</v>
      </c>
      <c r="I111" s="8">
        <f t="shared" si="24"/>
        <v>397.24912974000006</v>
      </c>
      <c r="J111" s="23">
        <v>125.7</v>
      </c>
      <c r="K111" s="6">
        <v>100.9</v>
      </c>
      <c r="L111" s="6">
        <v>138.4</v>
      </c>
      <c r="M111" s="8">
        <f t="shared" si="22"/>
        <v>365</v>
      </c>
      <c r="N111" s="6">
        <v>175.88712087000002</v>
      </c>
      <c r="O111" s="6">
        <v>161.4</v>
      </c>
      <c r="P111" s="6">
        <v>113.6</v>
      </c>
      <c r="Q111" s="8">
        <f t="shared" si="26"/>
        <v>450.88712086999999</v>
      </c>
      <c r="R111" s="16">
        <f t="shared" si="25"/>
        <v>1491.51715661</v>
      </c>
      <c r="S111" s="58"/>
      <c r="T111" s="10"/>
      <c r="U111" s="10"/>
    </row>
    <row r="112" spans="1:21">
      <c r="A112" s="5" t="s">
        <v>38</v>
      </c>
      <c r="B112" s="22">
        <v>263.54838000000001</v>
      </c>
      <c r="C112" s="22">
        <v>562.79420100000016</v>
      </c>
      <c r="D112" s="9">
        <v>521.87088440000002</v>
      </c>
      <c r="E112" s="8">
        <f t="shared" si="23"/>
        <v>1348.2134654000001</v>
      </c>
      <c r="F112" s="6">
        <v>12193.61586602</v>
      </c>
      <c r="G112" s="6">
        <v>100269.54753462</v>
      </c>
      <c r="H112" s="6">
        <v>56426.415356109996</v>
      </c>
      <c r="I112" s="8">
        <f t="shared" si="24"/>
        <v>168889.57875674998</v>
      </c>
      <c r="J112" s="23">
        <v>15172.3</v>
      </c>
      <c r="K112" s="6">
        <v>3948.6</v>
      </c>
      <c r="L112" s="6">
        <v>2907.7</v>
      </c>
      <c r="M112" s="8">
        <f t="shared" si="22"/>
        <v>22028.6</v>
      </c>
      <c r="N112" s="6">
        <v>812.23253942000031</v>
      </c>
      <c r="O112" s="6">
        <v>266.10000000000002</v>
      </c>
      <c r="P112" s="6">
        <v>269.8</v>
      </c>
      <c r="Q112" s="8">
        <f t="shared" si="26"/>
        <v>1348.1325394200003</v>
      </c>
      <c r="R112" s="16">
        <f t="shared" si="25"/>
        <v>193614.52476157001</v>
      </c>
      <c r="S112" s="58"/>
      <c r="T112" s="10"/>
      <c r="U112" s="10"/>
    </row>
    <row r="113" spans="1:21">
      <c r="A113" s="5" t="s">
        <v>39</v>
      </c>
      <c r="B113" s="22">
        <v>3668.9688489999999</v>
      </c>
      <c r="C113" s="22">
        <v>4024.7397580000002</v>
      </c>
      <c r="D113" s="9">
        <v>3552.2730867400001</v>
      </c>
      <c r="E113" s="8">
        <f t="shared" si="23"/>
        <v>11245.981693740001</v>
      </c>
      <c r="F113" s="6">
        <v>6533.0397211099998</v>
      </c>
      <c r="G113" s="6">
        <v>4421.8464958500008</v>
      </c>
      <c r="H113" s="6">
        <v>3224.5269707000002</v>
      </c>
      <c r="I113" s="8">
        <f t="shared" si="24"/>
        <v>14179.41318766</v>
      </c>
      <c r="J113" s="23">
        <v>3589.3</v>
      </c>
      <c r="K113" s="6">
        <v>2930.6</v>
      </c>
      <c r="L113" s="6">
        <v>3254.6</v>
      </c>
      <c r="M113" s="8">
        <f t="shared" si="22"/>
        <v>9774.5</v>
      </c>
      <c r="N113" s="6">
        <v>9140.9505231300009</v>
      </c>
      <c r="O113" s="6">
        <v>3935.7</v>
      </c>
      <c r="P113" s="6">
        <v>4991.8999999999996</v>
      </c>
      <c r="Q113" s="8">
        <f t="shared" si="26"/>
        <v>18068.550523129998</v>
      </c>
      <c r="R113" s="16">
        <f t="shared" si="25"/>
        <v>53268.445404530001</v>
      </c>
      <c r="S113" s="58"/>
      <c r="T113" s="10"/>
      <c r="U113" s="10"/>
    </row>
    <row r="114" spans="1:21">
      <c r="A114" s="5" t="s">
        <v>40</v>
      </c>
      <c r="B114" s="22">
        <v>251.92623659699998</v>
      </c>
      <c r="C114" s="22">
        <v>397.33701500000001</v>
      </c>
      <c r="D114" s="9">
        <v>299.17594918999998</v>
      </c>
      <c r="E114" s="8">
        <f t="shared" si="23"/>
        <v>948.439200787</v>
      </c>
      <c r="F114" s="6">
        <v>428.81361004000001</v>
      </c>
      <c r="G114" s="6">
        <v>298.36478369000002</v>
      </c>
      <c r="H114" s="6">
        <v>487.67927453000004</v>
      </c>
      <c r="I114" s="8">
        <f t="shared" si="24"/>
        <v>1214.8576682600001</v>
      </c>
      <c r="J114" s="23">
        <v>611.70000000000005</v>
      </c>
      <c r="K114" s="6">
        <v>638</v>
      </c>
      <c r="L114" s="6">
        <v>255.4</v>
      </c>
      <c r="M114" s="8">
        <f t="shared" si="22"/>
        <v>1505.1000000000001</v>
      </c>
      <c r="N114" s="6">
        <v>362.68809021000004</v>
      </c>
      <c r="O114" s="6">
        <v>329</v>
      </c>
      <c r="P114" s="6">
        <v>323.2</v>
      </c>
      <c r="Q114" s="8">
        <f t="shared" si="26"/>
        <v>1014.88809021</v>
      </c>
      <c r="R114" s="16">
        <f t="shared" si="25"/>
        <v>4683.2849592570001</v>
      </c>
      <c r="T114" s="10"/>
      <c r="U114" s="10"/>
    </row>
    <row r="115" spans="1:21">
      <c r="A115" s="5" t="s">
        <v>41</v>
      </c>
      <c r="B115" s="22">
        <v>38.525510009999998</v>
      </c>
      <c r="C115" s="22">
        <v>1.1163559999999999</v>
      </c>
      <c r="D115" s="9">
        <v>1.5620860000000001</v>
      </c>
      <c r="E115" s="8">
        <f t="shared" si="23"/>
        <v>41.203952010000002</v>
      </c>
      <c r="F115" s="6">
        <v>4.3923880000000004</v>
      </c>
      <c r="G115" s="6">
        <v>9.5882101200000012</v>
      </c>
      <c r="H115" s="6">
        <v>0.39463603999999997</v>
      </c>
      <c r="I115" s="8">
        <f t="shared" si="24"/>
        <v>14.375234160000002</v>
      </c>
      <c r="J115" s="23">
        <v>7.1</v>
      </c>
      <c r="K115" s="6">
        <v>2.8</v>
      </c>
      <c r="L115" s="6">
        <v>3.4</v>
      </c>
      <c r="M115" s="8">
        <f t="shared" si="22"/>
        <v>13.299999999999999</v>
      </c>
      <c r="N115" s="6">
        <v>0.257629</v>
      </c>
      <c r="O115" s="6">
        <v>37.4</v>
      </c>
      <c r="P115" s="6">
        <v>0.1</v>
      </c>
      <c r="Q115" s="8">
        <f t="shared" si="26"/>
        <v>37.757629000000001</v>
      </c>
      <c r="R115" s="16">
        <f t="shared" si="25"/>
        <v>106.63681517000001</v>
      </c>
      <c r="T115" s="10"/>
      <c r="U115" s="10"/>
    </row>
    <row r="116" spans="1:21">
      <c r="A116" s="5" t="s">
        <v>42</v>
      </c>
      <c r="B116" s="22">
        <v>5.8686000000000002E-2</v>
      </c>
      <c r="C116" s="22">
        <v>81.234343999999993</v>
      </c>
      <c r="D116" s="9">
        <v>2.8868754500000002</v>
      </c>
      <c r="E116" s="8">
        <f t="shared" si="23"/>
        <v>84.179905449999993</v>
      </c>
      <c r="F116" s="6">
        <v>0.14485200000000001</v>
      </c>
      <c r="G116" s="6">
        <v>1.478667</v>
      </c>
      <c r="H116" s="6">
        <v>1.4200619999999999</v>
      </c>
      <c r="I116" s="8">
        <f t="shared" si="24"/>
        <v>3.0435809999999996</v>
      </c>
      <c r="J116" s="23">
        <v>1.2</v>
      </c>
      <c r="K116" s="6">
        <v>5.4</v>
      </c>
      <c r="L116" s="6">
        <v>35.6</v>
      </c>
      <c r="M116" s="8">
        <f t="shared" si="22"/>
        <v>42.2</v>
      </c>
      <c r="N116" s="6">
        <v>4.8678739999999996</v>
      </c>
      <c r="O116" s="6">
        <v>10.7</v>
      </c>
      <c r="P116" s="6">
        <v>12.9</v>
      </c>
      <c r="Q116" s="8">
        <f>SUM(N116:P116)</f>
        <v>28.467874000000002</v>
      </c>
      <c r="R116" s="16">
        <f t="shared" si="25"/>
        <v>157.89136044999998</v>
      </c>
      <c r="T116" s="10"/>
      <c r="U116" s="10"/>
    </row>
    <row r="117" spans="1:21">
      <c r="A117" s="5" t="s">
        <v>43</v>
      </c>
      <c r="B117" s="22">
        <v>0</v>
      </c>
      <c r="C117" s="22">
        <v>3.3886859999999999</v>
      </c>
      <c r="D117" s="9">
        <v>2</v>
      </c>
      <c r="E117" s="8">
        <f t="shared" si="23"/>
        <v>5.3886859999999999</v>
      </c>
      <c r="F117" s="6">
        <v>1.9966250000000001</v>
      </c>
      <c r="G117" s="6">
        <v>5.2938900000000002</v>
      </c>
      <c r="H117" s="6">
        <v>1.6063512099999999</v>
      </c>
      <c r="I117" s="8">
        <f t="shared" si="24"/>
        <v>8.8968662100000007</v>
      </c>
      <c r="J117" s="23">
        <v>1.1000000000000001</v>
      </c>
      <c r="K117" s="6">
        <v>2.4</v>
      </c>
      <c r="L117" s="6">
        <v>13.7</v>
      </c>
      <c r="M117" s="8">
        <f t="shared" si="22"/>
        <v>17.2</v>
      </c>
      <c r="N117" s="6">
        <v>6.2503503100000009</v>
      </c>
      <c r="O117" s="6">
        <v>1</v>
      </c>
      <c r="P117" s="6">
        <v>11.5</v>
      </c>
      <c r="Q117" s="8">
        <f t="shared" si="26"/>
        <v>18.750350310000002</v>
      </c>
      <c r="R117" s="16">
        <f t="shared" si="25"/>
        <v>50.235902520000003</v>
      </c>
      <c r="T117" s="10"/>
      <c r="U117" s="10"/>
    </row>
    <row r="118" spans="1:21">
      <c r="A118" s="5" t="s">
        <v>44</v>
      </c>
      <c r="B118" s="22">
        <v>20323.658798300003</v>
      </c>
      <c r="C118" s="22">
        <v>22023.079720839996</v>
      </c>
      <c r="D118" s="9">
        <v>21274.614601459998</v>
      </c>
      <c r="E118" s="8">
        <f t="shared" si="23"/>
        <v>63621.35312059999</v>
      </c>
      <c r="F118" s="6">
        <v>33771.440950770004</v>
      </c>
      <c r="G118" s="6">
        <v>18635.081318869994</v>
      </c>
      <c r="H118" s="6">
        <v>16123.922587329998</v>
      </c>
      <c r="I118" s="8">
        <f t="shared" si="24"/>
        <v>68530.444856970003</v>
      </c>
      <c r="J118" s="23">
        <v>15120.8</v>
      </c>
      <c r="K118" s="6">
        <v>15389.2</v>
      </c>
      <c r="L118" s="6">
        <v>18606.099999999999</v>
      </c>
      <c r="M118" s="8">
        <f t="shared" si="22"/>
        <v>49116.1</v>
      </c>
      <c r="N118" s="6">
        <v>20025.928008619998</v>
      </c>
      <c r="O118" s="6">
        <v>21113.5</v>
      </c>
      <c r="P118" s="6">
        <v>17483.900000000001</v>
      </c>
      <c r="Q118" s="8">
        <f t="shared" si="26"/>
        <v>58623.328008620003</v>
      </c>
      <c r="R118" s="16">
        <f t="shared" si="25"/>
        <v>239891.22598618999</v>
      </c>
      <c r="T118" s="10"/>
      <c r="U118" s="10"/>
    </row>
    <row r="119" spans="1:21">
      <c r="A119" s="5" t="s">
        <v>45</v>
      </c>
      <c r="B119" s="22">
        <v>1846.5371137549998</v>
      </c>
      <c r="C119" s="22">
        <v>1597.644409</v>
      </c>
      <c r="D119" s="9">
        <v>2041.44955908</v>
      </c>
      <c r="E119" s="8">
        <f t="shared" si="23"/>
        <v>5485.6310818349993</v>
      </c>
      <c r="F119" s="6">
        <v>2009.5578123600001</v>
      </c>
      <c r="G119" s="6">
        <v>1607.7118951449997</v>
      </c>
      <c r="H119" s="6">
        <v>3460.0890729800003</v>
      </c>
      <c r="I119" s="8">
        <f t="shared" si="24"/>
        <v>7077.3587804850004</v>
      </c>
      <c r="J119" s="23">
        <v>1198</v>
      </c>
      <c r="K119" s="6">
        <v>2562.1</v>
      </c>
      <c r="L119" s="6">
        <v>2603.1999999999998</v>
      </c>
      <c r="M119" s="8">
        <f t="shared" si="22"/>
        <v>6363.2999999999993</v>
      </c>
      <c r="N119" s="6">
        <v>2283.2180872599997</v>
      </c>
      <c r="O119" s="6">
        <v>2774.9</v>
      </c>
      <c r="P119" s="6">
        <v>3808.6</v>
      </c>
      <c r="Q119" s="8">
        <f t="shared" si="26"/>
        <v>8866.7180872600002</v>
      </c>
      <c r="R119" s="16">
        <f t="shared" si="25"/>
        <v>27793.007949579998</v>
      </c>
      <c r="T119" s="10"/>
      <c r="U119" s="10"/>
    </row>
    <row r="120" spans="1:21">
      <c r="A120" s="5" t="s">
        <v>46</v>
      </c>
      <c r="B120" s="22">
        <v>0</v>
      </c>
      <c r="C120" s="22">
        <v>0</v>
      </c>
      <c r="D120" s="9">
        <v>4.0548000000000001E-2</v>
      </c>
      <c r="E120" s="8">
        <f t="shared" si="23"/>
        <v>4.0548000000000001E-2</v>
      </c>
      <c r="F120" s="6">
        <v>4.0925999999999997E-2</v>
      </c>
      <c r="G120" s="6">
        <v>6.7129999999999995E-2</v>
      </c>
      <c r="H120" s="6">
        <v>2.5751E-2</v>
      </c>
      <c r="I120" s="8">
        <f t="shared" si="24"/>
        <v>0.13380699999999998</v>
      </c>
      <c r="J120" s="23">
        <v>0</v>
      </c>
      <c r="K120" s="6">
        <v>0</v>
      </c>
      <c r="L120" s="6">
        <v>0</v>
      </c>
      <c r="M120" s="8">
        <f t="shared" si="22"/>
        <v>0</v>
      </c>
      <c r="N120" s="6">
        <v>6.6886000000000001E-2</v>
      </c>
      <c r="O120" s="6">
        <v>0</v>
      </c>
      <c r="P120" s="6">
        <v>0</v>
      </c>
      <c r="Q120" s="8">
        <f>SUM(N120:P120)</f>
        <v>6.6886000000000001E-2</v>
      </c>
      <c r="R120" s="16">
        <f t="shared" si="25"/>
        <v>0.24124099999999998</v>
      </c>
      <c r="T120" s="10"/>
      <c r="U120" s="10"/>
    </row>
    <row r="121" spans="1:21">
      <c r="A121" s="25" t="s">
        <v>49</v>
      </c>
      <c r="B121" s="22">
        <v>0.93793300000000002</v>
      </c>
      <c r="C121" s="22">
        <v>1.042581</v>
      </c>
      <c r="D121" s="9">
        <v>4.104546</v>
      </c>
      <c r="E121" s="8">
        <f t="shared" si="23"/>
        <v>6.0850600000000004</v>
      </c>
      <c r="F121" s="6">
        <v>9.7468249999999994</v>
      </c>
      <c r="G121" s="6">
        <v>0.220696</v>
      </c>
      <c r="H121" s="6">
        <v>9.7519128300000002</v>
      </c>
      <c r="I121" s="8">
        <f t="shared" si="24"/>
        <v>19.71943383</v>
      </c>
      <c r="J121" s="23">
        <v>513.9</v>
      </c>
      <c r="K121" s="6">
        <v>9.6</v>
      </c>
      <c r="L121" s="6">
        <v>22.5</v>
      </c>
      <c r="M121" s="8">
        <f t="shared" si="22"/>
        <v>546</v>
      </c>
      <c r="N121" s="6">
        <v>4.7705109999999999</v>
      </c>
      <c r="O121" s="6">
        <v>6.8</v>
      </c>
      <c r="P121" s="6">
        <v>0.4</v>
      </c>
      <c r="Q121" s="8">
        <f t="shared" si="26"/>
        <v>11.970511</v>
      </c>
      <c r="R121" s="16">
        <f t="shared" si="25"/>
        <v>583.77500482999994</v>
      </c>
      <c r="T121" s="10"/>
      <c r="U121" s="10"/>
    </row>
    <row r="122" spans="1:21">
      <c r="A122" s="25" t="s">
        <v>50</v>
      </c>
      <c r="B122" s="22">
        <v>33.059671000000002</v>
      </c>
      <c r="C122" s="22">
        <v>79.774722999999994</v>
      </c>
      <c r="D122" s="9">
        <v>65.220780000000005</v>
      </c>
      <c r="E122" s="8">
        <f t="shared" si="23"/>
        <v>178.05517400000002</v>
      </c>
      <c r="F122" s="6">
        <v>17.651012229999999</v>
      </c>
      <c r="G122" s="6">
        <v>74.019919999999999</v>
      </c>
      <c r="H122" s="6">
        <v>51.126466999999998</v>
      </c>
      <c r="I122" s="8">
        <f t="shared" si="24"/>
        <v>142.79739923</v>
      </c>
      <c r="J122" s="23">
        <v>29.7</v>
      </c>
      <c r="K122" s="6">
        <v>26.9</v>
      </c>
      <c r="L122" s="6">
        <v>6.8</v>
      </c>
      <c r="M122" s="8">
        <f t="shared" si="22"/>
        <v>63.399999999999991</v>
      </c>
      <c r="N122" s="6">
        <v>11.571524</v>
      </c>
      <c r="O122" s="6">
        <v>38.799999999999997</v>
      </c>
      <c r="P122" s="6">
        <v>54.6</v>
      </c>
      <c r="Q122" s="8">
        <f t="shared" si="26"/>
        <v>104.97152399999999</v>
      </c>
      <c r="R122" s="16">
        <f t="shared" si="25"/>
        <v>489.22409722999998</v>
      </c>
      <c r="T122" s="10"/>
      <c r="U122" s="10"/>
    </row>
    <row r="123" spans="1:21">
      <c r="A123" s="25" t="s">
        <v>51</v>
      </c>
      <c r="B123" s="22">
        <v>3.015746</v>
      </c>
      <c r="C123" s="22">
        <v>4.6171810003000004</v>
      </c>
      <c r="D123" s="9">
        <v>8.0170619999999992</v>
      </c>
      <c r="E123" s="8">
        <f t="shared" si="23"/>
        <v>15.6499890003</v>
      </c>
      <c r="F123" s="6">
        <v>4.2640209999999996</v>
      </c>
      <c r="G123" s="6">
        <v>1.7715540000000001</v>
      </c>
      <c r="H123" s="6">
        <v>2.5202279999999999</v>
      </c>
      <c r="I123" s="8">
        <f t="shared" si="24"/>
        <v>8.5558029999999992</v>
      </c>
      <c r="J123" s="23">
        <v>0</v>
      </c>
      <c r="K123" s="6">
        <v>1.2</v>
      </c>
      <c r="L123" s="6">
        <v>3.6</v>
      </c>
      <c r="M123" s="8">
        <f t="shared" si="22"/>
        <v>4.8</v>
      </c>
      <c r="N123" s="6">
        <v>9.2012529999999995</v>
      </c>
      <c r="O123" s="6">
        <v>3.7</v>
      </c>
      <c r="P123" s="6">
        <v>0</v>
      </c>
      <c r="Q123" s="8">
        <f>SUM(N123:P123)</f>
        <v>12.901253000000001</v>
      </c>
      <c r="R123" s="16">
        <f t="shared" si="25"/>
        <v>41.907045000300002</v>
      </c>
      <c r="T123" s="10"/>
      <c r="U123" s="10"/>
    </row>
    <row r="124" spans="1:21">
      <c r="A124" s="25" t="s">
        <v>52</v>
      </c>
      <c r="B124" s="22">
        <v>48.558047000000002</v>
      </c>
      <c r="C124" s="22">
        <v>55.258054999999999</v>
      </c>
      <c r="D124" s="9">
        <v>58.54212605</v>
      </c>
      <c r="E124" s="8">
        <f t="shared" si="23"/>
        <v>162.35822805000001</v>
      </c>
      <c r="F124" s="6">
        <v>36.953825770000002</v>
      </c>
      <c r="G124" s="6">
        <v>21.464442609999999</v>
      </c>
      <c r="H124" s="6">
        <v>36.783639729999997</v>
      </c>
      <c r="I124" s="8">
        <f t="shared" si="24"/>
        <v>95.201908110000005</v>
      </c>
      <c r="J124" s="23">
        <v>26.5</v>
      </c>
      <c r="K124" s="6">
        <v>70.3</v>
      </c>
      <c r="L124" s="6">
        <v>34.700000000000003</v>
      </c>
      <c r="M124" s="8">
        <f t="shared" si="22"/>
        <v>131.5</v>
      </c>
      <c r="N124" s="6">
        <v>33.674585</v>
      </c>
      <c r="O124" s="6">
        <v>88</v>
      </c>
      <c r="P124" s="6">
        <v>76.2</v>
      </c>
      <c r="Q124" s="8">
        <f>SUM(N124:P124)</f>
        <v>197.87458500000002</v>
      </c>
      <c r="R124" s="16">
        <f t="shared" si="25"/>
        <v>586.93472115999998</v>
      </c>
      <c r="T124" s="10"/>
      <c r="U124" s="10"/>
    </row>
    <row r="125" spans="1:21">
      <c r="A125" s="25" t="s">
        <v>53</v>
      </c>
      <c r="B125" s="22">
        <v>0</v>
      </c>
      <c r="C125" s="22">
        <v>0</v>
      </c>
      <c r="D125" s="9">
        <v>0</v>
      </c>
      <c r="E125" s="8">
        <f t="shared" si="23"/>
        <v>0</v>
      </c>
      <c r="F125" s="6">
        <v>0</v>
      </c>
      <c r="G125" s="6">
        <v>0</v>
      </c>
      <c r="H125" s="6">
        <v>0</v>
      </c>
      <c r="I125" s="8">
        <f t="shared" si="24"/>
        <v>0</v>
      </c>
      <c r="J125" s="23" t="s">
        <v>12</v>
      </c>
      <c r="K125" s="6" t="s">
        <v>12</v>
      </c>
      <c r="L125" s="6" t="s">
        <v>12</v>
      </c>
      <c r="M125" s="8">
        <f t="shared" si="22"/>
        <v>0</v>
      </c>
      <c r="N125" s="6">
        <v>0</v>
      </c>
      <c r="O125" s="6" t="s">
        <v>12</v>
      </c>
      <c r="P125" s="6" t="s">
        <v>12</v>
      </c>
      <c r="Q125" s="8">
        <f>SUM(N125:P125)</f>
        <v>0</v>
      </c>
      <c r="R125" s="16">
        <f t="shared" si="25"/>
        <v>0</v>
      </c>
      <c r="T125" s="10"/>
      <c r="U125" s="10"/>
    </row>
    <row r="126" spans="1:21">
      <c r="A126" s="25" t="s">
        <v>54</v>
      </c>
      <c r="B126" s="22">
        <v>15596.381410664002</v>
      </c>
      <c r="C126" s="22">
        <v>15866.66493416</v>
      </c>
      <c r="D126" s="9">
        <v>17650.280262849999</v>
      </c>
      <c r="E126" s="8">
        <f t="shared" si="23"/>
        <v>49113.326607674004</v>
      </c>
      <c r="F126" s="9">
        <v>16287.02048467</v>
      </c>
      <c r="G126" s="9">
        <v>19372.80541175</v>
      </c>
      <c r="H126" s="9">
        <v>15262.043354300002</v>
      </c>
      <c r="I126" s="8">
        <f t="shared" si="24"/>
        <v>50921.869250720003</v>
      </c>
      <c r="J126" s="23">
        <v>14645.7</v>
      </c>
      <c r="K126" s="6">
        <v>14785.6</v>
      </c>
      <c r="L126" s="6">
        <v>18786.099999999999</v>
      </c>
      <c r="M126" s="8">
        <f t="shared" si="22"/>
        <v>48217.4</v>
      </c>
      <c r="N126" s="6">
        <v>18027.411796790002</v>
      </c>
      <c r="O126" s="6">
        <v>18327.900000000001</v>
      </c>
      <c r="P126" s="6">
        <v>19112.8</v>
      </c>
      <c r="Q126" s="8">
        <f>SUM(N126:P126)</f>
        <v>55468.111796790006</v>
      </c>
      <c r="R126" s="16">
        <f t="shared" si="25"/>
        <v>203720.707655184</v>
      </c>
      <c r="T126" s="10"/>
      <c r="U126" s="10"/>
    </row>
    <row r="127" spans="1:21" ht="15.75">
      <c r="A127" s="47" t="s">
        <v>61</v>
      </c>
      <c r="B127" s="47">
        <f>SUM(B98:B126)</f>
        <v>896925.51959019306</v>
      </c>
      <c r="C127" s="47">
        <f>SUM(C98:C126)</f>
        <v>992629.08501296025</v>
      </c>
      <c r="D127" s="47">
        <f>SUM(D98:D126)</f>
        <v>1049176.7500178467</v>
      </c>
      <c r="E127" s="47">
        <f t="shared" si="23"/>
        <v>2938731.3546209997</v>
      </c>
      <c r="F127" s="47">
        <f t="shared" ref="F127:L127" si="27">SUM(F98:F126)</f>
        <v>1212712.7007209037</v>
      </c>
      <c r="G127" s="47">
        <f t="shared" si="27"/>
        <v>1162394.8743693936</v>
      </c>
      <c r="H127" s="47">
        <f t="shared" si="27"/>
        <v>1132825.3758500498</v>
      </c>
      <c r="I127" s="47">
        <f t="shared" si="27"/>
        <v>3507932.9509403477</v>
      </c>
      <c r="J127" s="47">
        <f t="shared" si="27"/>
        <v>954800.7</v>
      </c>
      <c r="K127" s="47">
        <f t="shared" si="27"/>
        <v>854623.79999999981</v>
      </c>
      <c r="L127" s="47">
        <f t="shared" si="27"/>
        <v>908486.79999999993</v>
      </c>
      <c r="M127" s="51">
        <f t="shared" si="22"/>
        <v>2717911.3</v>
      </c>
      <c r="N127" s="47">
        <f>SUM(N98:N126)</f>
        <v>958947.73029772006</v>
      </c>
      <c r="O127" s="47">
        <f>SUM(O98:O126)</f>
        <v>1074199.6999999997</v>
      </c>
      <c r="P127" s="47">
        <f>SUM(P98:P126)</f>
        <v>1136977.2</v>
      </c>
      <c r="Q127" s="47">
        <f>SUM(Q98:Q126)</f>
        <v>3170124.6302977214</v>
      </c>
      <c r="R127" s="16">
        <f t="shared" si="25"/>
        <v>12334700.235859066</v>
      </c>
      <c r="T127" s="10"/>
      <c r="U127" s="10"/>
    </row>
    <row r="128" spans="1:21">
      <c r="A128" s="5" t="s">
        <v>69</v>
      </c>
      <c r="B128" s="7">
        <v>2731.40246355</v>
      </c>
      <c r="C128" s="6">
        <v>269.35022068000001</v>
      </c>
      <c r="D128" s="17">
        <v>44.678927819999991</v>
      </c>
      <c r="E128" s="8">
        <f t="shared" si="23"/>
        <v>3045.4316120499998</v>
      </c>
      <c r="F128" s="6">
        <v>815.75547624999308</v>
      </c>
      <c r="G128" s="6">
        <v>0</v>
      </c>
      <c r="H128" s="6">
        <v>105.141552</v>
      </c>
      <c r="I128" s="8">
        <f>SUM(F128:H128)</f>
        <v>920.89702824999313</v>
      </c>
      <c r="J128" s="6">
        <v>1015.1</v>
      </c>
      <c r="K128" s="6">
        <v>0</v>
      </c>
      <c r="L128" s="6">
        <v>17.3</v>
      </c>
      <c r="M128" s="8">
        <f t="shared" si="22"/>
        <v>1032.4000000000001</v>
      </c>
      <c r="N128" s="6">
        <v>553.38922257000559</v>
      </c>
      <c r="O128" s="6">
        <v>0</v>
      </c>
      <c r="P128" s="6">
        <v>3951.2</v>
      </c>
      <c r="Q128" s="8">
        <f>SUM(N128:P128)</f>
        <v>4504.5892225700054</v>
      </c>
      <c r="R128" s="16">
        <f t="shared" si="25"/>
        <v>9503.317862869997</v>
      </c>
      <c r="T128" s="44"/>
      <c r="U128" s="10"/>
    </row>
    <row r="129" spans="1:21">
      <c r="A129" s="5" t="s">
        <v>19</v>
      </c>
      <c r="B129" s="7"/>
      <c r="C129" s="6"/>
      <c r="D129" s="6"/>
      <c r="E129" s="8">
        <f t="shared" si="23"/>
        <v>0</v>
      </c>
      <c r="F129" s="9">
        <v>0</v>
      </c>
      <c r="G129" s="9">
        <v>0</v>
      </c>
      <c r="H129" s="9"/>
      <c r="I129" s="8">
        <f>SUM(F129:H129)</f>
        <v>0</v>
      </c>
      <c r="J129" s="6"/>
      <c r="K129" s="6">
        <v>0</v>
      </c>
      <c r="L129" s="6">
        <v>0</v>
      </c>
      <c r="M129" s="8">
        <f t="shared" si="22"/>
        <v>0</v>
      </c>
      <c r="N129" s="6"/>
      <c r="O129" s="6"/>
      <c r="P129" s="6"/>
      <c r="Q129" s="8">
        <f>SUM(N129:P129)</f>
        <v>0</v>
      </c>
      <c r="R129" s="16">
        <f t="shared" si="25"/>
        <v>0</v>
      </c>
      <c r="U129" s="10"/>
    </row>
    <row r="130" spans="1:21">
      <c r="A130" s="5" t="s">
        <v>20</v>
      </c>
      <c r="B130" s="7"/>
      <c r="C130" s="6"/>
      <c r="D130" s="6"/>
      <c r="E130" s="8">
        <f t="shared" si="23"/>
        <v>0</v>
      </c>
      <c r="F130" s="9"/>
      <c r="G130" s="5"/>
      <c r="H130" s="9"/>
      <c r="I130" s="8">
        <f>SUM(F130:H130)</f>
        <v>0</v>
      </c>
      <c r="J130" s="5"/>
      <c r="K130" s="5"/>
      <c r="L130" s="6"/>
      <c r="M130" s="8">
        <f t="shared" si="22"/>
        <v>0</v>
      </c>
      <c r="N130" s="6"/>
      <c r="O130" s="6"/>
      <c r="P130" s="6"/>
      <c r="Q130" s="8">
        <f>SUM(N130:P130)</f>
        <v>0</v>
      </c>
      <c r="R130" s="16">
        <f t="shared" si="25"/>
        <v>0</v>
      </c>
      <c r="U130" s="10"/>
    </row>
    <row r="131" spans="1:21">
      <c r="A131" s="5" t="s">
        <v>7</v>
      </c>
      <c r="B131" s="7"/>
      <c r="C131" s="6"/>
      <c r="D131" s="6"/>
      <c r="E131" s="8">
        <f t="shared" si="23"/>
        <v>0</v>
      </c>
      <c r="F131" s="9"/>
      <c r="G131" s="9"/>
      <c r="H131" s="9"/>
      <c r="I131" s="8">
        <f>SUM(F131:H131)</f>
        <v>0</v>
      </c>
      <c r="J131" s="6"/>
      <c r="K131" s="6"/>
      <c r="L131" s="6"/>
      <c r="M131" s="8">
        <f t="shared" si="22"/>
        <v>0</v>
      </c>
      <c r="N131" s="6"/>
      <c r="O131" s="6"/>
      <c r="P131" s="6"/>
      <c r="Q131" s="8">
        <f>SUM(N131:P131)</f>
        <v>0</v>
      </c>
      <c r="R131" s="16">
        <f t="shared" si="25"/>
        <v>0</v>
      </c>
      <c r="U131" s="10"/>
    </row>
    <row r="132" spans="1:21" ht="15.75">
      <c r="A132" s="47" t="s">
        <v>64</v>
      </c>
      <c r="B132" s="47">
        <f>B127-B128-B129-B130+B131</f>
        <v>894194.11712664308</v>
      </c>
      <c r="C132" s="47">
        <f t="shared" ref="C132:P132" si="28">C127-C128-C129-C130+C131</f>
        <v>992359.73479228024</v>
      </c>
      <c r="D132" s="47">
        <f>D127-D128-D129-D130+D131</f>
        <v>1049132.0710900268</v>
      </c>
      <c r="E132" s="47">
        <f t="shared" si="23"/>
        <v>2935685.92300895</v>
      </c>
      <c r="F132" s="47">
        <f t="shared" si="28"/>
        <v>1211896.9452446536</v>
      </c>
      <c r="G132" s="47">
        <f t="shared" si="28"/>
        <v>1162394.8743693936</v>
      </c>
      <c r="H132" s="47">
        <f t="shared" si="28"/>
        <v>1132720.2342980497</v>
      </c>
      <c r="I132" s="47">
        <f t="shared" ref="I132" si="29">SUM(F132:H132)</f>
        <v>3507012.0539120967</v>
      </c>
      <c r="J132" s="47">
        <f t="shared" si="28"/>
        <v>953785.6</v>
      </c>
      <c r="K132" s="47">
        <f t="shared" si="28"/>
        <v>854623.79999999981</v>
      </c>
      <c r="L132" s="47">
        <f t="shared" si="28"/>
        <v>908469.49999999988</v>
      </c>
      <c r="M132" s="51">
        <f t="shared" si="22"/>
        <v>2716878.9</v>
      </c>
      <c r="N132" s="47">
        <f t="shared" si="28"/>
        <v>958394.34107515006</v>
      </c>
      <c r="O132" s="47">
        <f t="shared" si="28"/>
        <v>1074199.6999999997</v>
      </c>
      <c r="P132" s="47">
        <f t="shared" si="28"/>
        <v>1133026</v>
      </c>
      <c r="Q132" s="47">
        <f t="shared" ref="Q132" si="30">SUM(N132:P132)</f>
        <v>3165620.0410751496</v>
      </c>
      <c r="R132" s="16">
        <f t="shared" si="25"/>
        <v>12325196.917996196</v>
      </c>
      <c r="T132" s="30"/>
      <c r="U132" s="10"/>
    </row>
    <row r="133" spans="1:21">
      <c r="A133" s="28" t="s">
        <v>10</v>
      </c>
      <c r="B133" s="16"/>
      <c r="C133" s="16"/>
      <c r="D133" s="16"/>
      <c r="E133" s="16"/>
      <c r="P133" s="42"/>
      <c r="T133" s="4"/>
      <c r="U133" s="10"/>
    </row>
    <row r="134" spans="1:21">
      <c r="A134" s="31"/>
      <c r="B134" s="16"/>
      <c r="C134" s="16"/>
      <c r="D134" s="16"/>
      <c r="E134" s="16"/>
      <c r="F134" s="17"/>
      <c r="G134" s="16"/>
      <c r="H134" s="16"/>
      <c r="I134" s="16"/>
      <c r="P134" s="4"/>
      <c r="T134" s="4"/>
      <c r="U134" s="10"/>
    </row>
    <row r="135" spans="1:21">
      <c r="B135" s="16"/>
      <c r="C135" s="16"/>
      <c r="D135" s="16"/>
      <c r="E135" s="16"/>
      <c r="U135" s="10"/>
    </row>
    <row r="136" spans="1:21" ht="31.5">
      <c r="A136" s="34" t="s">
        <v>70</v>
      </c>
      <c r="B136" s="21" t="s">
        <v>0</v>
      </c>
      <c r="C136" s="21"/>
      <c r="D136" s="21"/>
      <c r="E136" s="21"/>
      <c r="U136" s="10"/>
    </row>
    <row r="137" spans="1:21" ht="15.75">
      <c r="A137" s="79" t="s">
        <v>22</v>
      </c>
      <c r="B137" s="80" t="str">
        <f>B2</f>
        <v>1st Quarter 2024/25</v>
      </c>
      <c r="C137" s="80"/>
      <c r="D137" s="80"/>
      <c r="E137" s="80"/>
      <c r="F137" s="80" t="str">
        <f>F2</f>
        <v>2nd Quarter 2024/25</v>
      </c>
      <c r="G137" s="80"/>
      <c r="H137" s="80"/>
      <c r="I137" s="80"/>
      <c r="J137" s="76" t="str">
        <f>J2</f>
        <v>3rd Quarter 2024/25</v>
      </c>
      <c r="K137" s="77"/>
      <c r="L137" s="77"/>
      <c r="M137" s="78"/>
      <c r="N137" s="76" t="str">
        <f t="shared" ref="N137:P138" si="31">N2</f>
        <v>4th Quarter 2024/25</v>
      </c>
      <c r="O137" s="77" t="str">
        <f t="shared" si="31"/>
        <v>4th Quarter 2015/16</v>
      </c>
      <c r="P137" s="77" t="str">
        <f t="shared" si="31"/>
        <v>4th Quarter 2015/16</v>
      </c>
      <c r="Q137" s="78"/>
      <c r="U137" s="10"/>
    </row>
    <row r="138" spans="1:21" ht="15.75">
      <c r="A138" s="81"/>
      <c r="B138" s="50" t="e">
        <f>#REF!</f>
        <v>#REF!</v>
      </c>
      <c r="C138" s="50" t="e">
        <f>#REF!</f>
        <v>#REF!</v>
      </c>
      <c r="D138" s="50" t="e">
        <f>#REF!</f>
        <v>#REF!</v>
      </c>
      <c r="E138" s="50" t="e">
        <f>#REF!</f>
        <v>#REF!</v>
      </c>
      <c r="F138" s="50" t="e">
        <f>#REF!</f>
        <v>#REF!</v>
      </c>
      <c r="G138" s="50" t="e">
        <f>#REF!</f>
        <v>#REF!</v>
      </c>
      <c r="H138" s="50" t="e">
        <f>#REF!</f>
        <v>#REF!</v>
      </c>
      <c r="I138" s="50" t="e">
        <f>#REF!</f>
        <v>#REF!</v>
      </c>
      <c r="J138" s="50" t="e">
        <f>#REF!</f>
        <v>#REF!</v>
      </c>
      <c r="K138" s="50" t="e">
        <f>#REF!</f>
        <v>#REF!</v>
      </c>
      <c r="L138" s="50" t="e">
        <f>#REF!</f>
        <v>#REF!</v>
      </c>
      <c r="M138" s="50" t="e">
        <f>#REF!</f>
        <v>#REF!</v>
      </c>
      <c r="N138" s="45" t="e">
        <f t="shared" si="31"/>
        <v>#REF!</v>
      </c>
      <c r="O138" s="45" t="e">
        <f t="shared" si="31"/>
        <v>#REF!</v>
      </c>
      <c r="P138" s="45" t="e">
        <f t="shared" si="31"/>
        <v>#REF!</v>
      </c>
      <c r="Q138" s="45" t="s">
        <v>6</v>
      </c>
      <c r="U138" s="10"/>
    </row>
    <row r="139" spans="1:21" ht="15.75">
      <c r="A139" s="11" t="s">
        <v>13</v>
      </c>
      <c r="B139" s="6" t="e">
        <f>#REF!</f>
        <v>#REF!</v>
      </c>
      <c r="C139" s="6" t="e">
        <f>#REF!</f>
        <v>#REF!</v>
      </c>
      <c r="D139" s="12" t="e">
        <f>#REF!</f>
        <v>#REF!</v>
      </c>
      <c r="E139" s="12" t="e">
        <f>SUM(B139:D139)</f>
        <v>#REF!</v>
      </c>
      <c r="F139" s="12" t="e">
        <f>#REF!</f>
        <v>#REF!</v>
      </c>
      <c r="G139" s="12" t="e">
        <f>#REF!</f>
        <v>#REF!</v>
      </c>
      <c r="H139" s="12" t="e">
        <f>#REF!</f>
        <v>#REF!</v>
      </c>
      <c r="I139" s="12" t="e">
        <f>SUM(F139:H139)</f>
        <v>#REF!</v>
      </c>
      <c r="J139" s="12" t="e">
        <f>#REF!</f>
        <v>#REF!</v>
      </c>
      <c r="K139" s="12" t="e">
        <f>#REF!</f>
        <v>#REF!</v>
      </c>
      <c r="L139" s="12" t="e">
        <f>#REF!</f>
        <v>#REF!</v>
      </c>
      <c r="M139" s="12" t="e">
        <f>SUM(J139:L139)</f>
        <v>#REF!</v>
      </c>
      <c r="N139" s="12" t="e">
        <f>#REF!</f>
        <v>#REF!</v>
      </c>
      <c r="O139" s="12" t="e">
        <f>#REF!</f>
        <v>#REF!</v>
      </c>
      <c r="P139" s="12" t="e">
        <f>#REF!</f>
        <v>#REF!</v>
      </c>
      <c r="Q139" s="35" t="e">
        <f>SUM(N139:P139)</f>
        <v>#REF!</v>
      </c>
      <c r="U139" s="10"/>
    </row>
    <row r="140" spans="1:21">
      <c r="A140" s="5" t="s">
        <v>71</v>
      </c>
      <c r="B140" s="6" t="e">
        <f>#REF!+#REF!</f>
        <v>#REF!</v>
      </c>
      <c r="C140" s="6" t="e">
        <f>#REF!+#REF!</f>
        <v>#REF!</v>
      </c>
      <c r="D140" s="6" t="e">
        <f>#REF!+#REF!</f>
        <v>#REF!</v>
      </c>
      <c r="E140" s="6" t="e">
        <f>SUM(B140:D140)</f>
        <v>#REF!</v>
      </c>
      <c r="F140" s="6" t="e">
        <f>#REF!+#REF!</f>
        <v>#REF!</v>
      </c>
      <c r="G140" s="6" t="e">
        <f>#REF!+#REF!</f>
        <v>#REF!</v>
      </c>
      <c r="H140" s="6" t="e">
        <f>#REF!+#REF!</f>
        <v>#REF!</v>
      </c>
      <c r="I140" s="6" t="e">
        <f>SUM(F140:H140)</f>
        <v>#REF!</v>
      </c>
      <c r="J140" s="6" t="e">
        <f>#REF!+#REF!</f>
        <v>#REF!</v>
      </c>
      <c r="K140" s="6" t="e">
        <f>#REF!+#REF!</f>
        <v>#REF!</v>
      </c>
      <c r="L140" s="6" t="e">
        <f>#REF!+#REF!</f>
        <v>#REF!</v>
      </c>
      <c r="M140" s="6" t="e">
        <f>SUM(J140:L140)</f>
        <v>#REF!</v>
      </c>
      <c r="N140" s="6" t="e">
        <f>#REF!+#REF!</f>
        <v>#REF!</v>
      </c>
      <c r="O140" s="6" t="e">
        <f>#REF!+#REF!</f>
        <v>#REF!</v>
      </c>
      <c r="P140" s="6" t="e">
        <f>#REF!+#REF!</f>
        <v>#REF!</v>
      </c>
      <c r="Q140" s="8" t="e">
        <f>SUM(N140:P140)</f>
        <v>#REF!</v>
      </c>
      <c r="U140" s="10"/>
    </row>
    <row r="141" spans="1:21" ht="15.75">
      <c r="A141" s="46" t="s">
        <v>9</v>
      </c>
      <c r="B141" s="47" t="e">
        <f>B139-B140</f>
        <v>#REF!</v>
      </c>
      <c r="C141" s="47" t="e">
        <f>C139-C140</f>
        <v>#REF!</v>
      </c>
      <c r="D141" s="47" t="e">
        <f t="shared" ref="D141:Q141" si="32">D139-D140</f>
        <v>#REF!</v>
      </c>
      <c r="E141" s="47" t="e">
        <f t="shared" si="32"/>
        <v>#REF!</v>
      </c>
      <c r="F141" s="47" t="e">
        <f t="shared" si="32"/>
        <v>#REF!</v>
      </c>
      <c r="G141" s="47" t="e">
        <f t="shared" si="32"/>
        <v>#REF!</v>
      </c>
      <c r="H141" s="47" t="e">
        <f t="shared" si="32"/>
        <v>#REF!</v>
      </c>
      <c r="I141" s="47" t="e">
        <f t="shared" si="32"/>
        <v>#REF!</v>
      </c>
      <c r="J141" s="47" t="e">
        <f t="shared" si="32"/>
        <v>#REF!</v>
      </c>
      <c r="K141" s="47" t="e">
        <f t="shared" si="32"/>
        <v>#REF!</v>
      </c>
      <c r="L141" s="47" t="e">
        <f>L139-L140</f>
        <v>#REF!</v>
      </c>
      <c r="M141" s="47" t="e">
        <f>M139-M140</f>
        <v>#REF!</v>
      </c>
      <c r="N141" s="47" t="e">
        <f t="shared" si="32"/>
        <v>#REF!</v>
      </c>
      <c r="O141" s="47" t="e">
        <f>O139-O140</f>
        <v>#REF!</v>
      </c>
      <c r="P141" s="47" t="e">
        <f>P139-P140</f>
        <v>#REF!</v>
      </c>
      <c r="Q141" s="47" t="e">
        <f t="shared" si="32"/>
        <v>#REF!</v>
      </c>
      <c r="T141" s="10"/>
      <c r="U141" s="10"/>
    </row>
    <row r="142" spans="1:21">
      <c r="A142" s="28" t="s">
        <v>10</v>
      </c>
      <c r="E142" s="17"/>
      <c r="H142" s="16"/>
      <c r="M142" s="20" t="e">
        <f>M139-#REF!</f>
        <v>#REF!</v>
      </c>
      <c r="U142" s="10"/>
    </row>
    <row r="143" spans="1:21">
      <c r="A143" s="28"/>
      <c r="E143" s="17"/>
      <c r="H143" s="16"/>
      <c r="U143" s="10"/>
    </row>
    <row r="144" spans="1:21" ht="15.75" thickBot="1">
      <c r="A144" s="15"/>
      <c r="E144" s="17"/>
      <c r="H144" s="16"/>
      <c r="U144" s="10"/>
    </row>
    <row r="145" spans="1:21" ht="15.75">
      <c r="A145" s="46" t="s">
        <v>72</v>
      </c>
      <c r="B145" s="80" t="str">
        <f>B137</f>
        <v>1st Quarter 2024/25</v>
      </c>
      <c r="C145" s="80"/>
      <c r="D145" s="80"/>
      <c r="E145" s="80"/>
      <c r="F145" s="73" t="str">
        <f>F137</f>
        <v>2nd Quarter 2024/25</v>
      </c>
      <c r="G145" s="73"/>
      <c r="H145" s="73"/>
      <c r="I145" s="73"/>
      <c r="J145" s="73" t="str">
        <f>J137</f>
        <v>3rd Quarter 2024/25</v>
      </c>
      <c r="K145" s="73"/>
      <c r="L145" s="73"/>
      <c r="M145" s="73"/>
      <c r="N145" s="74" t="str">
        <f>N137</f>
        <v>4th Quarter 2024/25</v>
      </c>
      <c r="O145" s="75"/>
      <c r="P145" s="75"/>
      <c r="Q145" s="75"/>
      <c r="R145" s="52" t="s">
        <v>73</v>
      </c>
      <c r="U145" s="10"/>
    </row>
    <row r="146" spans="1:21" ht="15.75">
      <c r="A146" s="46" t="s">
        <v>11</v>
      </c>
      <c r="B146" s="53" t="e">
        <f>B138</f>
        <v>#REF!</v>
      </c>
      <c r="C146" s="53" t="e">
        <f>C138</f>
        <v>#REF!</v>
      </c>
      <c r="D146" s="53" t="e">
        <f>D138</f>
        <v>#REF!</v>
      </c>
      <c r="E146" s="53" t="e">
        <f>E138</f>
        <v>#REF!</v>
      </c>
      <c r="F146" s="53" t="e">
        <f>F138</f>
        <v>#REF!</v>
      </c>
      <c r="G146" s="53" t="e">
        <f>G138</f>
        <v>#REF!</v>
      </c>
      <c r="H146" s="53" t="e">
        <f>H138</f>
        <v>#REF!</v>
      </c>
      <c r="I146" s="53" t="e">
        <f>I138</f>
        <v>#REF!</v>
      </c>
      <c r="J146" s="53" t="e">
        <f>J138</f>
        <v>#REF!</v>
      </c>
      <c r="K146" s="53" t="e">
        <f>K138</f>
        <v>#REF!</v>
      </c>
      <c r="L146" s="53" t="e">
        <f>L138</f>
        <v>#REF!</v>
      </c>
      <c r="M146" s="53" t="e">
        <f>M138</f>
        <v>#REF!</v>
      </c>
      <c r="N146" s="53" t="e">
        <f>N138</f>
        <v>#REF!</v>
      </c>
      <c r="O146" s="53" t="e">
        <f>O138</f>
        <v>#REF!</v>
      </c>
      <c r="P146" s="53" t="e">
        <f>P138</f>
        <v>#REF!</v>
      </c>
      <c r="Q146" s="55" t="str">
        <f>Q138</f>
        <v>Total</v>
      </c>
      <c r="R146" s="54" t="s">
        <v>74</v>
      </c>
      <c r="U146" s="10"/>
    </row>
    <row r="147" spans="1:21" s="1" customFormat="1" ht="15.75">
      <c r="A147" s="11" t="s">
        <v>75</v>
      </c>
      <c r="B147" s="26" t="e">
        <f t="shared" ref="B147:P147" si="33">B139+B127+B86+B36</f>
        <v>#REF!</v>
      </c>
      <c r="C147" s="26" t="e">
        <f t="shared" si="33"/>
        <v>#REF!</v>
      </c>
      <c r="D147" s="26" t="e">
        <f t="shared" si="33"/>
        <v>#REF!</v>
      </c>
      <c r="E147" s="26" t="e">
        <f t="shared" si="33"/>
        <v>#REF!</v>
      </c>
      <c r="F147" s="26" t="e">
        <f t="shared" si="33"/>
        <v>#REF!</v>
      </c>
      <c r="G147" s="26" t="e">
        <f t="shared" si="33"/>
        <v>#REF!</v>
      </c>
      <c r="H147" s="26" t="e">
        <f t="shared" si="33"/>
        <v>#REF!</v>
      </c>
      <c r="I147" s="26" t="e">
        <f t="shared" si="33"/>
        <v>#REF!</v>
      </c>
      <c r="J147" s="26" t="e">
        <f t="shared" si="33"/>
        <v>#REF!</v>
      </c>
      <c r="K147" s="26" t="e">
        <f t="shared" si="33"/>
        <v>#REF!</v>
      </c>
      <c r="L147" s="26" t="e">
        <f t="shared" si="33"/>
        <v>#REF!</v>
      </c>
      <c r="M147" s="26" t="e">
        <f t="shared" si="33"/>
        <v>#REF!</v>
      </c>
      <c r="N147" s="26" t="e">
        <f t="shared" si="33"/>
        <v>#REF!</v>
      </c>
      <c r="O147" s="26" t="e">
        <f t="shared" si="33"/>
        <v>#REF!</v>
      </c>
      <c r="P147" s="26" t="e">
        <f t="shared" si="33"/>
        <v>#REF!</v>
      </c>
      <c r="Q147" s="41" t="e">
        <f>SUM(N147:P147)</f>
        <v>#REF!</v>
      </c>
      <c r="R147" s="36" t="e">
        <f>Q147+M147+I147+E147</f>
        <v>#REF!</v>
      </c>
      <c r="S147" s="4"/>
      <c r="T147" s="37"/>
      <c r="U147" s="10"/>
    </row>
    <row r="148" spans="1:21" ht="15.75">
      <c r="A148" s="5" t="str">
        <f>A140</f>
        <v>Less Transfers to refunds A/C &amp; VAT</v>
      </c>
      <c r="B148" s="27" t="e">
        <f>B140+B128+B87+B37+B38</f>
        <v>#REF!</v>
      </c>
      <c r="C148" s="27" t="e">
        <f>C140+C128+C87+C37+C38</f>
        <v>#REF!</v>
      </c>
      <c r="D148" s="27" t="e">
        <f>D140+D128+D87+D37+D38</f>
        <v>#REF!</v>
      </c>
      <c r="E148" s="26" t="e">
        <f>E140+E128+E87+E37+E38+E130</f>
        <v>#REF!</v>
      </c>
      <c r="F148" s="26" t="e">
        <f>F140+F128+F87+F37</f>
        <v>#REF!</v>
      </c>
      <c r="G148" s="26" t="e">
        <f t="shared" ref="G148:P148" si="34">G140+G128+G87+G37+G38</f>
        <v>#REF!</v>
      </c>
      <c r="H148" s="26" t="e">
        <f t="shared" si="34"/>
        <v>#REF!</v>
      </c>
      <c r="I148" s="26" t="e">
        <f t="shared" si="34"/>
        <v>#REF!</v>
      </c>
      <c r="J148" s="26" t="e">
        <f t="shared" si="34"/>
        <v>#REF!</v>
      </c>
      <c r="K148" s="26" t="e">
        <f t="shared" si="34"/>
        <v>#REF!</v>
      </c>
      <c r="L148" s="26" t="e">
        <f t="shared" si="34"/>
        <v>#REF!</v>
      </c>
      <c r="M148" s="26" t="e">
        <f t="shared" si="34"/>
        <v>#REF!</v>
      </c>
      <c r="N148" s="26" t="e">
        <f t="shared" si="34"/>
        <v>#REF!</v>
      </c>
      <c r="O148" s="26" t="e">
        <f t="shared" si="34"/>
        <v>#REF!</v>
      </c>
      <c r="P148" s="26" t="e">
        <f t="shared" si="34"/>
        <v>#REF!</v>
      </c>
      <c r="Q148" s="41" t="e">
        <f>SUM(N148:P148)</f>
        <v>#REF!</v>
      </c>
      <c r="R148" s="36" t="e">
        <f>Q148+M148+I148+E148</f>
        <v>#REF!</v>
      </c>
      <c r="T148" s="17"/>
      <c r="U148" s="10"/>
    </row>
    <row r="149" spans="1:21" s="1" customFormat="1" ht="16.5" thickBot="1">
      <c r="A149" s="46" t="str">
        <f>A141</f>
        <v>TOTAL (NET)</v>
      </c>
      <c r="B149" s="47" t="e">
        <f>B147-B148</f>
        <v>#REF!</v>
      </c>
      <c r="C149" s="47" t="e">
        <f t="shared" ref="C149:Q149" si="35">C147-C148</f>
        <v>#REF!</v>
      </c>
      <c r="D149" s="47" t="e">
        <f t="shared" si="35"/>
        <v>#REF!</v>
      </c>
      <c r="E149" s="47" t="e">
        <f t="shared" si="35"/>
        <v>#REF!</v>
      </c>
      <c r="F149" s="47" t="e">
        <f t="shared" ref="F149:M149" si="36">F147-F148</f>
        <v>#REF!</v>
      </c>
      <c r="G149" s="47" t="e">
        <f t="shared" si="36"/>
        <v>#REF!</v>
      </c>
      <c r="H149" s="47" t="e">
        <f t="shared" si="36"/>
        <v>#REF!</v>
      </c>
      <c r="I149" s="47" t="e">
        <f t="shared" si="36"/>
        <v>#REF!</v>
      </c>
      <c r="J149" s="47" t="e">
        <f t="shared" si="36"/>
        <v>#REF!</v>
      </c>
      <c r="K149" s="47" t="e">
        <f t="shared" si="36"/>
        <v>#REF!</v>
      </c>
      <c r="L149" s="47" t="e">
        <f t="shared" si="36"/>
        <v>#REF!</v>
      </c>
      <c r="M149" s="47" t="e">
        <f t="shared" si="36"/>
        <v>#REF!</v>
      </c>
      <c r="N149" s="47" t="e">
        <f t="shared" si="35"/>
        <v>#REF!</v>
      </c>
      <c r="O149" s="47" t="e">
        <f t="shared" si="35"/>
        <v>#REF!</v>
      </c>
      <c r="P149" s="47" t="e">
        <f t="shared" si="35"/>
        <v>#REF!</v>
      </c>
      <c r="Q149" s="56" t="e">
        <f t="shared" si="35"/>
        <v>#REF!</v>
      </c>
      <c r="R149" s="57" t="e">
        <f>Q149+M149+I149+E149</f>
        <v>#REF!</v>
      </c>
      <c r="S149" s="4"/>
      <c r="U149" s="10"/>
    </row>
    <row r="150" spans="1:21">
      <c r="A150" s="29" t="str">
        <f>A142</f>
        <v>Source: Tanzania Revenue Authority</v>
      </c>
      <c r="E150" s="17"/>
      <c r="F150" s="17"/>
      <c r="G150" s="17"/>
      <c r="H150" s="17"/>
      <c r="I150" s="17"/>
      <c r="P150" s="4"/>
      <c r="U150" s="10"/>
    </row>
    <row r="151" spans="1:21">
      <c r="E151" s="17"/>
      <c r="F151" s="17"/>
      <c r="G151" s="17"/>
      <c r="H151" s="17"/>
      <c r="I151" s="17"/>
      <c r="M151" s="40"/>
      <c r="P151" s="4"/>
      <c r="Q151" s="20"/>
    </row>
    <row r="152" spans="1:21">
      <c r="E152" s="17"/>
      <c r="F152" s="17"/>
      <c r="G152" s="17"/>
      <c r="H152" s="17"/>
      <c r="I152" s="17"/>
      <c r="J152" s="17"/>
      <c r="K152" s="17"/>
      <c r="L152" s="17"/>
      <c r="M152" s="17"/>
      <c r="Q152" s="4"/>
    </row>
    <row r="153" spans="1:21">
      <c r="E153" s="17"/>
      <c r="F153" s="17"/>
      <c r="G153" s="17"/>
      <c r="H153" s="17"/>
      <c r="I153" s="17"/>
    </row>
  </sheetData>
  <mergeCells count="24">
    <mergeCell ref="B145:E145"/>
    <mergeCell ref="B96:E96"/>
    <mergeCell ref="B137:E137"/>
    <mergeCell ref="B47:E47"/>
    <mergeCell ref="A96:A97"/>
    <mergeCell ref="A137:A138"/>
    <mergeCell ref="A2:A3"/>
    <mergeCell ref="A47:A48"/>
    <mergeCell ref="B2:E2"/>
    <mergeCell ref="N137:Q137"/>
    <mergeCell ref="J2:M2"/>
    <mergeCell ref="N2:Q2"/>
    <mergeCell ref="J47:M47"/>
    <mergeCell ref="N47:Q47"/>
    <mergeCell ref="F2:I2"/>
    <mergeCell ref="F47:I47"/>
    <mergeCell ref="F96:I96"/>
    <mergeCell ref="F137:I137"/>
    <mergeCell ref="J96:M96"/>
    <mergeCell ref="J145:M145"/>
    <mergeCell ref="N145:Q145"/>
    <mergeCell ref="N96:Q96"/>
    <mergeCell ref="J137:M137"/>
    <mergeCell ref="F145:I145"/>
  </mergeCells>
  <phoneticPr fontId="0" type="noConversion"/>
  <pageMargins left="0.75" right="0.75" top="0.66" bottom="0.56999999999999995" header="0.3" footer="0.5"/>
  <pageSetup paperSize="9" scale="61" fitToHeight="3" orientation="landscape" horizontalDpi="300" verticalDpi="300" r:id="rId1"/>
  <headerFooter alignWithMargins="0">
    <oddHeader>&amp;C&amp;"Arial,Bold"&amp;12TANZANIA REVENUE AUTHORITYActual Revenue Collections (Quarterly) for 2008/09 by Regions</oddHeader>
  </headerFooter>
  <rowBreaks count="2" manualBreakCount="2">
    <brk id="41" max="16383" man="1"/>
    <brk id="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209BA99370274F938645BDB73D8349" ma:contentTypeVersion="4" ma:contentTypeDescription="Create a new document." ma:contentTypeScope="" ma:versionID="be96b2f9c4c2736345fcc34586480643">
  <xsd:schema xmlns:xsd="http://www.w3.org/2001/XMLSchema" xmlns:xs="http://www.w3.org/2001/XMLSchema" xmlns:p="http://schemas.microsoft.com/office/2006/metadata/properties" xmlns:ns2="0e63514d-5ee7-4289-a11d-6da6af33dbec" targetNamespace="http://schemas.microsoft.com/office/2006/metadata/properties" ma:root="true" ma:fieldsID="2ca556b0fad0a2198f16fb04db63e158" ns2:_="">
    <xsd:import namespace="0e63514d-5ee7-4289-a11d-6da6af33db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63514d-5ee7-4289-a11d-6da6af33db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C67207-029C-4FDA-BBDE-0E2E745C83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697F4A-9AEB-4FCB-AA6A-285385B817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63514d-5ee7-4289-a11d-6da6af33db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Regionalwise Data 24-25=Page 3</vt:lpstr>
      <vt:lpstr>Sheet1</vt:lpstr>
    </vt:vector>
  </TitlesOfParts>
  <Company>TRA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 Data Warehouse</dc:creator>
  <cp:lastModifiedBy>USER</cp:lastModifiedBy>
  <cp:revision/>
  <dcterms:created xsi:type="dcterms:W3CDTF">2006-12-06T22:38:00Z</dcterms:created>
  <dcterms:modified xsi:type="dcterms:W3CDTF">2025-08-21T13:55:07Z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6a98a5-4be8-4599-a44e-3a4088f99e25_Enabled">
    <vt:lpwstr>true</vt:lpwstr>
  </property>
  <property fmtid="{D5CDD505-2E9C-101B-9397-08002B2CF9AE}" pid="3" name="MSIP_Label_a56a98a5-4be8-4599-a44e-3a4088f99e25_SetDate">
    <vt:lpwstr>2025-04-10T10:45:14Z</vt:lpwstr>
  </property>
  <property fmtid="{D5CDD505-2E9C-101B-9397-08002B2CF9AE}" pid="4" name="MSIP_Label_a56a98a5-4be8-4599-a44e-3a4088f99e25_Method">
    <vt:lpwstr>Standard</vt:lpwstr>
  </property>
  <property fmtid="{D5CDD505-2E9C-101B-9397-08002B2CF9AE}" pid="5" name="MSIP_Label_a56a98a5-4be8-4599-a44e-3a4088f99e25_Name">
    <vt:lpwstr>Data Protection</vt:lpwstr>
  </property>
  <property fmtid="{D5CDD505-2E9C-101B-9397-08002B2CF9AE}" pid="6" name="MSIP_Label_a56a98a5-4be8-4599-a44e-3a4088f99e25_SiteId">
    <vt:lpwstr>73358f7b-223f-47f3-a749-83e0ef274a41</vt:lpwstr>
  </property>
  <property fmtid="{D5CDD505-2E9C-101B-9397-08002B2CF9AE}" pid="7" name="MSIP_Label_a56a98a5-4be8-4599-a44e-3a4088f99e25_ActionId">
    <vt:lpwstr>8825ba89-2b5f-49cc-a237-d78b9be77f56</vt:lpwstr>
  </property>
  <property fmtid="{D5CDD505-2E9C-101B-9397-08002B2CF9AE}" pid="8" name="MSIP_Label_a56a98a5-4be8-4599-a44e-3a4088f99e25_ContentBits">
    <vt:lpwstr>0</vt:lpwstr>
  </property>
  <property fmtid="{D5CDD505-2E9C-101B-9397-08002B2CF9AE}" pid="9" name="MSIP_Label_a56a98a5-4be8-4599-a44e-3a4088f99e25_Tag">
    <vt:lpwstr>10, 3, 0, 2</vt:lpwstr>
  </property>
</Properties>
</file>